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90" tabRatio="731" activeTab="5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'OZPR'!$A$1:$H$329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<sst xmlns="http://schemas.openxmlformats.org/spreadsheetml/2006/main" count="4097" uniqueCount="1873">
  <si>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</si>
  <si>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</si>
  <si>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</si>
  <si>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</si>
  <si>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</si>
  <si>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</si>
  <si>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</si>
  <si>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</si>
  <si>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</si>
  <si>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</si>
  <si>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</si>
  <si>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</si>
  <si>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</si>
  <si>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</si>
  <si>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</si>
  <si>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</si>
  <si>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</si>
  <si>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</si>
  <si>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</si>
  <si>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</si>
  <si>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</si>
  <si>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</si>
  <si>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</si>
  <si>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</si>
  <si>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</si>
  <si>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</si>
  <si>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</si>
  <si>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</si>
  <si>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</si>
  <si>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</si>
  <si>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</si>
  <si>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</si>
  <si>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</si>
  <si>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</si>
  <si>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</si>
  <si>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</si>
  <si>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</si>
  <si>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</si>
  <si>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</si>
  <si>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</si>
  <si>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</si>
  <si>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</si>
  <si>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</si>
  <si>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</si>
  <si>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</si>
  <si>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</si>
  <si>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</si>
  <si>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</si>
  <si>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</si>
  <si>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</si>
  <si>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</si>
  <si>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</si>
  <si>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</si>
  <si>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</si>
  <si>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</si>
  <si>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</si>
  <si>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</si>
  <si>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</si>
  <si>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</si>
  <si>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</si>
  <si>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</si>
  <si>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</si>
  <si>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</si>
  <si>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</si>
  <si>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</si>
  <si>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</si>
  <si>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</si>
  <si>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</si>
  <si>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</si>
  <si>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</si>
  <si>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</si>
  <si>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</si>
  <si>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</si>
  <si>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</si>
  <si>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</si>
  <si>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</si>
  <si>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</si>
  <si>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</si>
  <si>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</si>
  <si>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</si>
  <si>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</si>
  <si>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</si>
  <si>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</si>
  <si>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</si>
  <si>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</si>
  <si>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</si>
  <si>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</si>
  <si>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</si>
  <si>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</si>
  <si>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</si>
  <si>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</si>
  <si>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</si>
  <si>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</si>
  <si>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</si>
  <si>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</si>
  <si>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</si>
  <si>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</si>
  <si>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</si>
  <si>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</si>
  <si>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</si>
  <si>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</si>
  <si>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</si>
  <si>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</si>
  <si>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</si>
  <si>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</si>
  <si>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</si>
  <si>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</si>
  <si>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</si>
  <si>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</si>
  <si>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</si>
  <si>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</si>
  <si>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</si>
  <si>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</si>
  <si>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</si>
  <si>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</si>
  <si>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</si>
  <si>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</si>
  <si>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</si>
  <si>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</si>
  <si>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</si>
  <si>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</si>
  <si>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</si>
  <si>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</si>
  <si>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</si>
  <si>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</si>
  <si>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</si>
  <si>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</si>
  <si>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</si>
  <si>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</si>
  <si>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</si>
  <si>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</si>
  <si>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</si>
  <si>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</si>
  <si>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</si>
  <si>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</si>
  <si>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</si>
  <si>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</si>
  <si>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</si>
  <si>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</si>
  <si>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</si>
  <si>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</si>
  <si>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</si>
  <si>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</si>
  <si>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</si>
  <si>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</si>
  <si>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</si>
  <si>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</si>
  <si>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</si>
  <si>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</si>
  <si>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</si>
  <si>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</si>
  <si>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</si>
  <si>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</si>
  <si>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</si>
  <si>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</si>
  <si>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</si>
  <si>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</si>
  <si>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</si>
  <si>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</si>
  <si>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</si>
  <si>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</si>
  <si>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</si>
  <si>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</si>
  <si>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</si>
  <si>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</si>
  <si>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</si>
  <si>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</si>
  <si>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</si>
  <si>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</si>
  <si>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</si>
  <si>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</si>
  <si>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</si>
  <si>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</si>
  <si>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</si>
  <si>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</si>
  <si>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</si>
  <si>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</si>
  <si>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</si>
  <si>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</si>
  <si>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</si>
  <si>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</si>
  <si>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</si>
  <si>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</si>
  <si>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</si>
  <si>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</si>
  <si>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</si>
  <si>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</si>
  <si>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</si>
  <si>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</si>
  <si>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</si>
  <si>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</si>
  <si>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</si>
  <si>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</si>
  <si>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</si>
  <si>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</si>
  <si>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</si>
  <si>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</si>
  <si>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</si>
  <si>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</si>
  <si>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</si>
  <si>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</si>
  <si>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</si>
  <si>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</si>
  <si>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</si>
  <si>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</si>
  <si>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</si>
  <si>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</si>
  <si>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</si>
  <si>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</si>
  <si>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</si>
  <si>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</si>
  <si>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</si>
  <si>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</si>
  <si>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</si>
  <si>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</si>
  <si>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</si>
  <si>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</si>
  <si>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</si>
  <si>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</si>
  <si>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</si>
  <si>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</si>
  <si>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</si>
  <si>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</si>
  <si>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</si>
  <si>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</si>
  <si>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</si>
  <si>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</si>
  <si>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</si>
  <si>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</si>
  <si>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</si>
  <si>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</si>
  <si>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</si>
  <si>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</si>
  <si>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</si>
  <si>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</si>
  <si>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</si>
  <si>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</si>
  <si>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</si>
  <si>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</si>
  <si>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</si>
  <si>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</si>
  <si>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</si>
  <si>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</si>
  <si>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</si>
  <si>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</si>
  <si>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</si>
  <si>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</si>
  <si>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</si>
  <si>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</si>
  <si>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</si>
  <si>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</si>
  <si>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</si>
  <si>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</si>
  <si>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</si>
  <si>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</si>
  <si>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</si>
  <si>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</si>
  <si>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</si>
  <si>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</si>
  <si>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</si>
  <si>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</si>
  <si>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</si>
  <si>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</si>
  <si>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</si>
  <si>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</si>
  <si>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</si>
  <si>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</si>
  <si>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</si>
  <si>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</si>
  <si>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</si>
  <si>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</si>
  <si>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</si>
  <si>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</si>
  <si>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</si>
  <si>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</si>
  <si>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</si>
  <si>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</si>
  <si>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</si>
  <si>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</si>
  <si>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</si>
  <si>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</si>
  <si>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</si>
  <si>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</si>
  <si>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</si>
  <si>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</si>
  <si>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</si>
  <si>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</si>
  <si>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</si>
  <si>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</si>
  <si>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</si>
  <si>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</si>
  <si>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</si>
  <si>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</si>
  <si>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</si>
  <si>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</si>
  <si>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</si>
  <si>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</si>
  <si>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</si>
  <si>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</si>
  <si>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</si>
  <si>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</si>
  <si>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</si>
  <si>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</si>
  <si>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</si>
  <si>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</si>
  <si>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</si>
  <si>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</si>
  <si>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</si>
  <si>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</si>
  <si>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</si>
  <si>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</si>
  <si>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</si>
  <si>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</si>
  <si>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</si>
  <si>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</si>
  <si>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</si>
  <si>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</si>
  <si>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</si>
  <si>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</si>
  <si>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</si>
  <si>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</si>
  <si>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</si>
  <si>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</si>
  <si>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</si>
  <si>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</si>
  <si>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</si>
  <si>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</si>
  <si>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</si>
  <si>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</si>
  <si>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</si>
  <si>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</si>
  <si>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</si>
  <si>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</si>
  <si>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</si>
  <si>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</si>
  <si>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</si>
  <si>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</si>
  <si>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</si>
  <si>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</si>
  <si>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</si>
  <si>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</si>
  <si>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</si>
  <si>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</si>
  <si>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</si>
  <si>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</si>
  <si>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</si>
  <si>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</si>
  <si>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</si>
  <si>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</si>
  <si>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</si>
  <si>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</si>
  <si>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</si>
  <si>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</si>
  <si>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</si>
  <si>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</si>
  <si>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</si>
  <si>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</si>
  <si>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</si>
  <si>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</si>
  <si>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</si>
  <si>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</si>
  <si>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</si>
  <si>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</si>
  <si>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</si>
  <si>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</si>
  <si>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</si>
  <si>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</si>
  <si>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</si>
  <si>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</si>
  <si>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</si>
  <si>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</si>
  <si>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</si>
  <si>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</si>
  <si>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</si>
  <si>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</si>
  <si>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</si>
  <si>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</si>
  <si>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</si>
  <si>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</si>
  <si>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</si>
  <si>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</si>
  <si>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</si>
  <si>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</si>
  <si>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</si>
  <si>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</si>
  <si>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</si>
  <si>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</si>
  <si>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</si>
  <si>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</si>
  <si>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</si>
  <si>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</si>
  <si>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</si>
  <si>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</si>
  <si>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</si>
  <si>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</si>
  <si>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</si>
  <si>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</si>
  <si>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</si>
  <si>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</si>
  <si>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</si>
  <si>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</si>
  <si>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</si>
  <si>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</si>
  <si>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</si>
  <si>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</si>
  <si>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</si>
  <si>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</si>
  <si>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</si>
  <si>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</si>
  <si>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</si>
  <si>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</si>
  <si>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</si>
  <si>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</si>
  <si>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</si>
  <si>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</si>
  <si>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</si>
  <si>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</si>
  <si>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</si>
  <si>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</si>
  <si>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</si>
  <si>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</si>
  <si>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</si>
  <si>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</si>
  <si>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</si>
  <si>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</si>
  <si>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</si>
  <si>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</si>
  <si>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</si>
  <si>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</si>
  <si>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</si>
  <si>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</si>
  <si>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</si>
  <si>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</si>
  <si>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</si>
  <si>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</si>
  <si>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</si>
  <si>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</si>
  <si>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</si>
  <si>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</si>
  <si>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</si>
  <si>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</si>
  <si>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</si>
  <si>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</si>
  <si>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</si>
  <si>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</si>
  <si>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</si>
  <si>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</si>
  <si>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</si>
  <si>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</si>
  <si>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</si>
  <si>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</si>
  <si>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</si>
  <si>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</si>
  <si>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</si>
  <si>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</si>
  <si>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</si>
  <si>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</si>
  <si>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</si>
  <si>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</si>
  <si>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</si>
  <si>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</si>
  <si>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</si>
  <si>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</si>
  <si>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</si>
  <si>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</si>
  <si>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</si>
  <si>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</si>
  <si>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</si>
  <si>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</si>
  <si>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</si>
  <si>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</si>
  <si>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</si>
  <si>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</si>
  <si>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</si>
  <si>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</si>
  <si>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</si>
  <si>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</si>
  <si>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</si>
  <si>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</si>
  <si>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</si>
  <si>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</si>
  <si>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</si>
  <si>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</si>
  <si>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</si>
  <si>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</si>
  <si>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</si>
  <si>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</si>
  <si>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</si>
  <si>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</si>
  <si>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</si>
  <si>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</si>
  <si>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</si>
  <si>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</si>
  <si>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</si>
  <si>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</si>
  <si>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</si>
  <si>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</si>
  <si>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</si>
  <si>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</si>
  <si>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</si>
  <si>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</si>
  <si>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</si>
  <si>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</si>
  <si>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</si>
  <si>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</si>
  <si>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</si>
  <si>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</si>
  <si>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</si>
  <si>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</si>
  <si>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</si>
  <si>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</si>
  <si>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</si>
  <si>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</si>
  <si>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</si>
  <si>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</si>
  <si>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</si>
  <si>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</si>
  <si>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</si>
  <si>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</si>
  <si>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</si>
  <si>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</si>
  <si>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</si>
  <si>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</si>
  <si>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</si>
  <si>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</si>
  <si>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</si>
  <si>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</si>
  <si>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</si>
  <si>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</si>
  <si>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</si>
  <si>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</si>
  <si>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</si>
  <si>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</si>
  <si>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</si>
  <si>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</si>
  <si>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</si>
  <si>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</si>
  <si>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</si>
  <si>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</si>
  <si>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</si>
  <si>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</si>
  <si>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</si>
  <si>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</si>
  <si>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</si>
  <si>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</si>
  <si>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</si>
  <si>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</si>
  <si>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</si>
  <si>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</si>
  <si>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</si>
  <si>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</si>
  <si>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</si>
  <si>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</si>
  <si>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</si>
  <si>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</si>
  <si>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</si>
  <si>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</si>
  <si>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</si>
  <si>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</si>
  <si>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</si>
  <si>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</si>
  <si>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</si>
  <si>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</si>
  <si>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</si>
  <si>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</si>
  <si>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</si>
  <si>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</si>
  <si>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</si>
  <si>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</si>
  <si>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</si>
  <si>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</si>
  <si>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</si>
  <si>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</si>
  <si>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</si>
  <si>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</si>
  <si>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</si>
  <si>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</si>
  <si>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</si>
  <si>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</si>
  <si>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</si>
  <si>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</si>
  <si>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</si>
  <si>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</si>
  <si>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</si>
  <si>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</si>
  <si>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</si>
  <si>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</si>
  <si>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</si>
  <si>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</si>
  <si>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</si>
  <si>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</si>
  <si>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</si>
  <si>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</si>
  <si>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</si>
  <si>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</si>
  <si>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</si>
  <si>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</si>
  <si>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</si>
  <si>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</si>
  <si>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</si>
  <si>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</si>
  <si>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</si>
  <si>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</si>
  <si>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</si>
  <si>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</si>
  <si>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</si>
  <si>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</si>
  <si>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</si>
  <si>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</si>
  <si>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</si>
  <si>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</si>
  <si>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</si>
  <si>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</si>
  <si>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</si>
  <si>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</si>
  <si>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</si>
  <si>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</si>
  <si>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</si>
  <si>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</si>
  <si>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</si>
  <si>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</si>
  <si>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</si>
  <si>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</si>
  <si>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</si>
  <si>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</si>
  <si>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</si>
  <si>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</si>
  <si>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</si>
  <si>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</si>
  <si>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</si>
  <si>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</si>
  <si>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</si>
  <si>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</si>
  <si>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</si>
  <si>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</si>
  <si>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</si>
  <si>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</si>
  <si>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</si>
  <si>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</si>
  <si>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</si>
  <si>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</si>
  <si>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</si>
  <si>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</si>
  <si>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</si>
  <si>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</si>
  <si>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</si>
  <si>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</si>
  <si>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</si>
  <si>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</si>
  <si>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</si>
  <si>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</si>
  <si>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</si>
  <si>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</si>
  <si>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</si>
  <si>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</si>
  <si>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</si>
  <si>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</si>
  <si>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</si>
  <si>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</si>
  <si>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</si>
  <si>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</si>
  <si>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</si>
  <si>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</si>
  <si>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</si>
  <si>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</si>
  <si>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</si>
  <si>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</si>
  <si>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</si>
  <si>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</si>
  <si>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</si>
  <si>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</si>
  <si>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</si>
  <si>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</si>
  <si>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</si>
  <si>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</si>
  <si>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</si>
  <si>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</si>
  <si>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</si>
  <si>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</si>
  <si>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</si>
  <si>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</si>
  <si>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</si>
  <si>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</si>
  <si>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</si>
  <si>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</si>
  <si>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</si>
  <si>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</si>
  <si>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</si>
  <si>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</si>
  <si>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</si>
  <si>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</si>
  <si>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</si>
  <si>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</si>
  <si>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</si>
  <si>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</si>
  <si>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</si>
  <si>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</si>
  <si>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</si>
  <si>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</si>
  <si>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</si>
  <si>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</si>
  <si>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</si>
  <si>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</si>
  <si>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</si>
  <si>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</si>
  <si>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</si>
  <si>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</si>
  <si>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</si>
  <si>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</si>
  <si>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</si>
  <si>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</si>
  <si>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</si>
  <si>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</si>
  <si>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</si>
  <si>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</si>
  <si>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</si>
  <si>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</si>
  <si>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</si>
  <si>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</si>
  <si>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</si>
  <si>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</si>
  <si>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</si>
  <si>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</si>
  <si>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</si>
  <si>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</si>
  <si>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</si>
  <si>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</si>
  <si>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</si>
  <si>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</si>
  <si>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</si>
  <si>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</si>
  <si>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</si>
  <si>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</si>
  <si>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</si>
  <si>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</si>
  <si>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</si>
  <si>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</si>
  <si>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</si>
  <si>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</si>
  <si>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</si>
  <si>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</si>
  <si>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</si>
  <si>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</si>
  <si>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</si>
  <si>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</si>
  <si>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</si>
  <si>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</si>
  <si>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</si>
  <si>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</si>
  <si>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</si>
  <si>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</si>
  <si>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</si>
  <si>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</si>
  <si>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</si>
  <si>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</si>
  <si>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</si>
  <si>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</si>
  <si>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</si>
  <si>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</si>
  <si>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</si>
  <si>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</si>
  <si>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</si>
  <si>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</si>
  <si>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</si>
  <si>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</si>
  <si>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</si>
  <si>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</si>
  <si>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</si>
  <si>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</si>
  <si>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</si>
  <si>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</si>
  <si>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</si>
  <si>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</si>
  <si>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</si>
  <si>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</si>
  <si>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</si>
  <si>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</si>
  <si>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</si>
  <si>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</si>
  <si>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</si>
  <si>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</si>
  <si>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</si>
  <si>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</si>
  <si>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</si>
  <si>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</si>
  <si>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</si>
  <si>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</si>
  <si>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</si>
  <si>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</si>
  <si>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</si>
  <si>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</si>
  <si>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</si>
  <si>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</si>
  <si>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</si>
  <si>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</si>
  <si>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</si>
  <si>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</si>
  <si>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</si>
  <si>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</si>
  <si>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</si>
  <si>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</si>
  <si>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</si>
  <si>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</si>
  <si>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</si>
  <si>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</si>
  <si>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</si>
  <si>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</si>
  <si>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</si>
  <si>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</si>
  <si>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</si>
  <si>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</si>
  <si>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</si>
  <si>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</si>
  <si>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</si>
  <si>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</si>
  <si>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</si>
  <si>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</si>
  <si>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</si>
  <si>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</si>
  <si>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</si>
  <si>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</si>
  <si>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</si>
  <si>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</si>
  <si>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</si>
  <si>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</si>
  <si>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</si>
  <si>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</si>
  <si>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</si>
  <si>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</si>
  <si>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</si>
  <si>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</si>
  <si>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</si>
  <si>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</si>
  <si>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</si>
  <si>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</si>
  <si>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</si>
  <si>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</si>
  <si>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</si>
  <si>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</si>
  <si>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</si>
  <si>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</si>
  <si>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</si>
  <si>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</si>
  <si>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</si>
  <si>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</si>
  <si>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</si>
  <si>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</si>
  <si>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</si>
  <si>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</si>
  <si>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</si>
  <si>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</si>
  <si>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</si>
  <si>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</si>
  <si>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</si>
  <si>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</si>
  <si>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</si>
  <si>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</si>
  <si>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</si>
  <si>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</si>
  <si>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</si>
  <si>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</si>
  <si>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</si>
  <si>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</si>
  <si>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</si>
  <si>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</si>
  <si>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</si>
  <si>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</si>
  <si>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</si>
  <si>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</si>
  <si>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</si>
  <si>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</si>
  <si>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</si>
  <si>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</si>
  <si>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</si>
  <si>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</si>
  <si>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</si>
  <si>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</si>
  <si>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</si>
  <si>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</si>
  <si>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</si>
  <si>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</si>
  <si>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</si>
  <si>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</si>
  <si>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</si>
  <si>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</si>
  <si>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</si>
  <si>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</si>
  <si>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</si>
  <si>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</si>
  <si>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</si>
  <si>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</si>
  <si>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</si>
  <si>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</si>
  <si>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</si>
  <si>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</si>
  <si>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</si>
  <si>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</si>
  <si>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</si>
  <si>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</si>
  <si>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</si>
  <si>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</si>
  <si>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</si>
  <si>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</si>
  <si>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</si>
  <si>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</si>
  <si>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</si>
  <si>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</si>
  <si>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</si>
  <si>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</si>
  <si>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</si>
  <si>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</si>
  <si>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</si>
  <si>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</si>
  <si>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</si>
  <si>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</si>
  <si>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</si>
  <si>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</si>
  <si>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</si>
  <si>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</si>
  <si>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</si>
  <si>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</si>
  <si>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</si>
  <si>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</si>
  <si>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</si>
  <si>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</si>
  <si>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</si>
  <si>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</si>
  <si>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</si>
  <si>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</si>
  <si>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</si>
  <si>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</si>
  <si>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</si>
  <si>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</si>
  <si>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</si>
  <si>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</si>
  <si>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</si>
  <si>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</si>
  <si>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</si>
  <si>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</si>
  <si>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</si>
  <si>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</si>
  <si>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</si>
  <si>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</si>
  <si>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</si>
  <si>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</si>
  <si>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</si>
  <si>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</si>
  <si>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</si>
  <si>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</si>
  <si>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</si>
  <si>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</si>
  <si>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</si>
  <si>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</si>
  <si>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</si>
  <si>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</si>
  <si>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</si>
  <si>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</si>
  <si>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</si>
  <si>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</si>
  <si>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</si>
  <si>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</si>
  <si>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</si>
  <si>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</si>
  <si>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</si>
  <si>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</si>
  <si>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</si>
  <si>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</si>
  <si>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</si>
  <si>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</si>
  <si>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</si>
  <si>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</si>
  <si>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</si>
  <si>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</si>
  <si>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</si>
  <si>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</si>
  <si>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</si>
  <si>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</si>
  <si>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</si>
  <si>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</si>
  <si>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</si>
  <si>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</si>
  <si>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</si>
  <si>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</si>
  <si>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</si>
  <si>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</si>
  <si>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</si>
  <si>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</si>
  <si>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</si>
  <si>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</si>
  <si>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</si>
  <si>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</si>
  <si>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</si>
  <si>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</si>
  <si>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</si>
  <si>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</si>
  <si>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</si>
  <si>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</si>
  <si>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</si>
  <si>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</si>
  <si>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</si>
  <si>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</si>
  <si>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</si>
  <si>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</si>
  <si>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</si>
  <si>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</si>
  <si>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</si>
  <si>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</si>
  <si>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</si>
  <si>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</si>
  <si>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</si>
  <si>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</si>
  <si>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</si>
  <si>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</si>
  <si>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</si>
  <si>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</si>
  <si>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</si>
  <si>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</si>
  <si>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</si>
  <si>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</si>
  <si>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</si>
  <si>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</si>
  <si>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</si>
  <si>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</si>
  <si>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</si>
  <si>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</si>
  <si>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</si>
  <si>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</si>
  <si>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</si>
  <si>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</si>
  <si>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</si>
  <si>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</si>
  <si>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</si>
  <si>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</si>
  <si>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</si>
  <si>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</si>
  <si>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</si>
  <si>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</si>
  <si>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</si>
  <si>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</si>
  <si>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</si>
  <si>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</si>
  <si>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</si>
  <si>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</si>
  <si>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</si>
  <si>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</si>
  <si>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</si>
  <si>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</si>
  <si>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</si>
  <si>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</si>
  <si>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</si>
  <si>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</si>
  <si>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</si>
  <si>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</si>
  <si>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</si>
  <si>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</si>
  <si>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</si>
  <si>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</si>
  <si>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</si>
  <si>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</si>
  <si>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</si>
  <si>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</si>
  <si>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</si>
  <si>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</si>
  <si>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</si>
  <si>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</si>
  <si>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</si>
  <si>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</si>
  <si>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</si>
  <si>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</si>
  <si>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</si>
  <si>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</si>
  <si>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</si>
  <si>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</si>
  <si>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</si>
  <si>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</si>
  <si>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</si>
  <si>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</si>
  <si>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</si>
  <si>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</si>
  <si>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</si>
  <si>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</si>
  <si>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</si>
  <si>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</si>
  <si>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</si>
  <si>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</si>
  <si>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</si>
  <si>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</si>
  <si>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</si>
  <si>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</si>
  <si>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</si>
  <si>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</si>
  <si>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</si>
  <si>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</si>
  <si>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</si>
  <si>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</si>
  <si>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</si>
  <si>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</si>
  <si>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</si>
  <si>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</si>
  <si>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</si>
  <si>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</si>
  <si>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</si>
  <si>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</si>
  <si>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</si>
  <si>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</si>
  <si>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</si>
  <si>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</si>
  <si>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</si>
  <si>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</si>
  <si>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</si>
  <si>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</si>
  <si>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</si>
  <si>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</si>
  <si>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</si>
  <si>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</si>
  <si>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</si>
  <si>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</si>
  <si>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</si>
  <si>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</si>
  <si>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</si>
  <si>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</si>
  <si>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</si>
  <si>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</si>
  <si>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</si>
  <si>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</si>
  <si>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</si>
  <si>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</si>
  <si>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</si>
  <si>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</si>
  <si>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</si>
  <si>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</si>
  <si>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</si>
  <si>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</si>
  <si>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</si>
  <si>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</si>
  <si>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</si>
  <si>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</si>
  <si>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</si>
  <si>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</si>
  <si>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</si>
  <si>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</si>
  <si>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</si>
  <si>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</si>
  <si>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</si>
  <si>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</si>
  <si>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</si>
  <si>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</si>
  <si>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</si>
  <si>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</si>
  <si>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</si>
  <si>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</si>
  <si>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</si>
  <si>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</si>
  <si>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</si>
  <si>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</si>
  <si>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</si>
  <si>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</si>
  <si>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</si>
  <si>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</si>
  <si>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</si>
  <si>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</si>
  <si>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</si>
  <si>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</si>
  <si>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</si>
  <si>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</si>
  <si>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</si>
  <si>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</si>
  <si>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</si>
  <si>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</si>
  <si>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</si>
  <si>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</si>
  <si>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</si>
  <si>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</si>
  <si>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</si>
  <si>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</si>
  <si>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</si>
  <si>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</si>
  <si>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</si>
  <si>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</si>
  <si>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</si>
  <si>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</si>
  <si>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</si>
  <si>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</si>
  <si>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</si>
  <si>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</si>
  <si>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</si>
  <si>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</si>
  <si>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</si>
  <si>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</si>
  <si>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</si>
  <si>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</si>
  <si>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</si>
  <si>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</si>
  <si>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</si>
  <si>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</si>
  <si>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</si>
  <si>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</si>
  <si>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</si>
  <si>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</si>
  <si>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</si>
  <si>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</si>
  <si>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</si>
  <si>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</si>
  <si>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</si>
  <si>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</si>
  <si>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</si>
  <si>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</si>
  <si>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</si>
  <si>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</si>
  <si>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</si>
  <si>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</si>
  <si>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</si>
  <si>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</si>
  <si>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</si>
  <si>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</si>
  <si>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</si>
  <si>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</si>
  <si>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</si>
  <si>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</si>
  <si>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</si>
  <si>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</si>
  <si>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</si>
  <si>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</si>
  <si>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</si>
  <si>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</si>
  <si>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</si>
  <si>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</si>
  <si>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</si>
  <si>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</si>
  <si>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</si>
  <si>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</si>
  <si>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</si>
  <si>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</si>
  <si>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</si>
  <si>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</si>
  <si>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</si>
  <si>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</si>
  <si>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</si>
  <si>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</si>
  <si>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</si>
  <si>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</si>
  <si>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</si>
  <si>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</si>
  <si>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</si>
  <si>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</si>
  <si>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</si>
  <si>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</si>
  <si>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</si>
  <si>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</si>
  <si>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</si>
  <si>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</si>
  <si>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</si>
  <si>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</si>
  <si>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</si>
  <si>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</si>
  <si>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</si>
  <si>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</si>
  <si>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</si>
  <si>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</si>
  <si>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</si>
  <si>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</si>
  <si>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</si>
  <si>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</si>
  <si>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</si>
  <si>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</si>
  <si>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</si>
  <si>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</si>
  <si>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</si>
  <si>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</si>
  <si>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</si>
  <si>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</si>
  <si>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</si>
  <si>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</si>
  <si>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</si>
  <si>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</si>
  <si>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</si>
  <si>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</si>
  <si>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</si>
  <si>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</si>
  <si>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</si>
  <si>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</si>
  <si>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</si>
  <si>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</si>
  <si>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</si>
  <si>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</si>
  <si>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</si>
  <si>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</si>
  <si>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</si>
  <si>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</si>
  <si>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</si>
  <si>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</si>
  <si>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</si>
  <si>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</si>
  <si>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</si>
  <si>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</si>
  <si>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</si>
  <si>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</si>
  <si>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</si>
  <si>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</si>
  <si>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</si>
  <si>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</si>
  <si>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</si>
  <si>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</si>
  <si>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</si>
  <si>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</si>
  <si>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</si>
  <si>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</si>
  <si>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</si>
  <si>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</si>
  <si>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</si>
  <si>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</si>
  <si>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</si>
  <si>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</si>
  <si>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</si>
  <si>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</si>
  <si>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</si>
  <si>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</si>
  <si>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</si>
  <si>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</si>
  <si>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</si>
  <si>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</si>
  <si>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</si>
  <si>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</si>
  <si>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</si>
  <si>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</si>
  <si>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</si>
  <si>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</si>
  <si>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</si>
  <si>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</si>
  <si>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</si>
  <si>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</si>
  <si>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</si>
  <si>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</si>
  <si>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</si>
  <si>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</si>
  <si>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</si>
  <si>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</si>
  <si>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</si>
  <si>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</si>
  <si>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</si>
  <si>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</si>
  <si>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</si>
  <si>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</si>
  <si>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</si>
  <si>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</si>
  <si>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</si>
  <si>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</si>
  <si>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</si>
  <si>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</si>
  <si>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</si>
  <si>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</si>
  <si>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</si>
  <si>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</si>
  <si>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</si>
  <si>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</si>
  <si>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</si>
  <si>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</si>
  <si>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</si>
  <si>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</si>
  <si>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</si>
  <si>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</si>
  <si>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</si>
  <si>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</si>
  <si>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</si>
  <si>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</si>
  <si>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</si>
  <si>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</si>
  <si>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</si>
  <si>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</si>
  <si>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</si>
  <si>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</si>
  <si>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</si>
  <si>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</si>
  <si>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</si>
  <si>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</si>
  <si>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</si>
  <si>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</si>
  <si>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</si>
  <si>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</si>
  <si>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</si>
  <si>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</si>
  <si>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</si>
  <si>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</si>
  <si>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</si>
  <si>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</si>
  <si>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</si>
  <si>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</si>
  <si>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</si>
  <si>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</si>
  <si>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</si>
  <si>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</si>
  <si>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</si>
  <si>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</si>
  <si>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</si>
  <si>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</si>
  <si>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</si>
  <si>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</si>
  <si>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</si>
  <si>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</si>
  <si>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</si>
  <si>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</si>
  <si>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</si>
  <si>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</si>
  <si>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</si>
  <si>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</si>
  <si>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</si>
  <si>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</si>
  <si>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</si>
  <si>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</si>
  <si>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</si>
  <si>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</si>
  <si>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</si>
  <si>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</si>
  <si>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</si>
  <si>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</si>
  <si>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</si>
  <si>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</si>
  <si>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</si>
  <si>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</si>
  <si>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</si>
  <si>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</si>
  <si>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</si>
  <si>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</si>
  <si>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</si>
  <si>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</si>
  <si>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</si>
  <si>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</si>
  <si>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</si>
  <si>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</si>
  <si>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</si>
  <si>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</si>
  <si>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</si>
  <si>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</si>
  <si>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</si>
  <si>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</si>
  <si>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</si>
  <si>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</si>
  <si>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</si>
  <si>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</si>
  <si>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</si>
  <si>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</si>
  <si>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</si>
  <si>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</si>
  <si>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</si>
  <si>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</si>
  <si>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</si>
  <si>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</si>
  <si>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</si>
  <si>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</si>
  <si>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</si>
  <si>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</si>
  <si>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</si>
  <si>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</si>
  <si>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</si>
  <si>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</si>
  <si>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</si>
  <si>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</si>
  <si>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</si>
  <si>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</si>
  <si>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</si>
  <si>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</si>
  <si>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</si>
  <si>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</si>
  <si>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</si>
  <si>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</si>
  <si>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</si>
  <si>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</si>
  <si>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</si>
  <si>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</si>
  <si>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</si>
  <si>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</si>
  <si>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</si>
  <si>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</si>
  <si>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</si>
  <si>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</si>
  <si>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</si>
  <si>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</si>
  <si>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</si>
  <si>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</si>
  <si>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</si>
  <si>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</si>
  <si>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</si>
  <si>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</si>
  <si>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</si>
  <si>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</si>
  <si>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</si>
  <si>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</si>
  <si>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</si>
  <si>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</si>
  <si>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</si>
  <si>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</si>
  <si>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</si>
  <si>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</si>
  <si>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</si>
  <si>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</si>
  <si>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</si>
  <si>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</si>
  <si>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</si>
  <si>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</si>
  <si>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</si>
  <si>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</si>
  <si>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</si>
  <si>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</si>
  <si>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</si>
  <si>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</si>
  <si>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</si>
  <si>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</si>
  <si>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</si>
  <si>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</si>
  <si>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</si>
  <si>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</si>
  <si>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</si>
  <si>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</si>
  <si>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</si>
  <si>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</si>
  <si>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</si>
  <si>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</si>
  <si>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</si>
  <si>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</si>
  <si>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</si>
  <si>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</si>
  <si>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</si>
  <si>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</si>
  <si>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</si>
  <si>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</si>
  <si>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</si>
  <si>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</si>
  <si>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</si>
  <si>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</si>
  <si>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</si>
  <si>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</si>
  <si>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</si>
  <si>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</si>
  <si>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</si>
  <si>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</si>
  <si>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</si>
  <si>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</si>
  <si>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</si>
  <si>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</si>
  <si>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</si>
  <si>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</si>
  <si>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</si>
  <si>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</si>
  <si>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</si>
  <si>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</si>
  <si>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</si>
  <si>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</si>
  <si>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</si>
  <si>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</si>
  <si>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</si>
  <si>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</si>
  <si>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</si>
  <si>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</si>
  <si>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</si>
  <si>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</si>
  <si>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</si>
  <si>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</si>
  <si>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</si>
  <si>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</si>
  <si>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</si>
  <si>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</si>
  <si>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</si>
  <si>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</si>
  <si>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</si>
  <si>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</si>
  <si>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</si>
  <si>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</si>
  <si>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</si>
  <si>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</si>
  <si>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</si>
  <si>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</si>
  <si>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</si>
  <si>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</si>
  <si>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</si>
  <si>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</si>
  <si>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</si>
  <si>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</si>
  <si>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</si>
  <si>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</si>
  <si>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</si>
  <si>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</si>
  <si>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</si>
  <si>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</si>
  <si>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</si>
  <si>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</si>
  <si>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</si>
  <si>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</si>
  <si>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</si>
  <si>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</si>
  <si>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</si>
  <si>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</si>
  <si>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</si>
  <si>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</si>
  <si>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</si>
  <si>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</si>
  <si>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</si>
  <si>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</si>
  <si>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</si>
  <si>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</si>
  <si>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</si>
  <si>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</si>
  <si>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</si>
  <si>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</si>
  <si>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</si>
  <si>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</si>
  <si>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</si>
  <si>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</si>
  <si>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</si>
  <si>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</si>
  <si>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</si>
  <si>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</si>
  <si>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</si>
  <si>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</si>
  <si>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</si>
  <si>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</si>
  <si>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</si>
  <si>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</si>
  <si>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</si>
  <si>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</si>
  <si>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</si>
  <si>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</si>
  <si>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</si>
  <si>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</si>
  <si>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</si>
  <si>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</si>
  <si>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</si>
  <si>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</si>
  <si>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</si>
  <si>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</si>
  <si>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</si>
  <si>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</si>
  <si>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</si>
  <si>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</si>
  <si>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</si>
  <si>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</si>
  <si>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</si>
  <si>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</si>
  <si>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</si>
  <si>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</si>
  <si>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</si>
  <si>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</si>
  <si>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</si>
  <si>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</si>
  <si>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</si>
  <si>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</si>
  <si>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</si>
  <si>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</si>
  <si>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</si>
  <si>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</si>
  <si>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</si>
  <si>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</si>
  <si>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</si>
  <si>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</si>
  <si>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</si>
  <si>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</si>
  <si>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</si>
  <si>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</si>
  <si>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</si>
  <si>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</si>
  <si>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</si>
  <si>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</si>
  <si>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</si>
  <si>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</si>
  <si>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</si>
  <si>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</si>
  <si>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</si>
  <si>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</si>
  <si>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</si>
  <si>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</si>
  <si>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</si>
  <si>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</si>
  <si>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</si>
  <si>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</si>
  <si>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</si>
  <si>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</si>
  <si>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</si>
  <si>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</si>
  <si>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</si>
  <si>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</si>
  <si>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</si>
  <si>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</si>
  <si>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</si>
  <si>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</si>
  <si>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</si>
  <si>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</si>
  <si>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</si>
  <si>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</si>
  <si>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</si>
  <si>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</si>
  <si>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</si>
  <si>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</si>
  <si>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</si>
  <si>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</si>
  <si>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</si>
  <si>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</si>
  <si>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</si>
  <si>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</si>
  <si>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</si>
  <si>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</si>
  <si>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</si>
  <si>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</si>
  <si>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</si>
  <si>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</si>
  <si>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</si>
  <si>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</si>
  <si>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</si>
  <si>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</si>
  <si>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</si>
  <si>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</si>
  <si>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</si>
  <si>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</si>
  <si>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</si>
  <si>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</si>
  <si>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</si>
  <si>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</si>
  <si>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</si>
  <si>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</si>
  <si>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</si>
  <si>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</si>
  <si>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</si>
  <si>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</si>
  <si>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</si>
  <si>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</si>
  <si>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</si>
  <si>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</si>
  <si>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</si>
  <si>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</si>
  <si>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</si>
  <si>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</si>
  <si>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</si>
  <si>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</si>
  <si>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</si>
  <si>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</si>
  <si>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</si>
  <si>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</si>
  <si>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</si>
  <si>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</si>
  <si>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</si>
  <si>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</si>
  <si>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</si>
  <si>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</si>
  <si>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</si>
  <si>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</si>
  <si>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</si>
  <si>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</si>
  <si>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</si>
  <si>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</si>
  <si>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</si>
  <si>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</si>
  <si>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</si>
  <si>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</si>
  <si>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</si>
  <si>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</si>
  <si>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</si>
  <si>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</si>
  <si>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</si>
  <si>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</si>
  <si>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</si>
  <si>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</si>
  <si>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</si>
  <si>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</si>
  <si>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</si>
  <si>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</si>
  <si>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</si>
  <si>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</si>
  <si>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</si>
  <si>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</si>
  <si>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</si>
  <si>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</si>
  <si>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</si>
  <si>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</si>
  <si>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</si>
  <si>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</si>
  <si>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</si>
  <si>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</si>
  <si>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</si>
  <si>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</si>
  <si>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</si>
  <si>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</si>
  <si>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</si>
  <si>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</si>
  <si>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</si>
  <si>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</si>
  <si>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</si>
  <si>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</si>
  <si>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</si>
  <si>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</si>
  <si>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</si>
  <si>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</si>
  <si>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</si>
  <si>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</si>
  <si>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</si>
  <si>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</si>
  <si>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</si>
  <si>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</si>
  <si>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</si>
  <si>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</si>
  <si>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</si>
  <si>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</si>
  <si>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</si>
  <si>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</si>
  <si>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</si>
  <si>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</si>
  <si>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</si>
  <si>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</si>
  <si>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</si>
  <si>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</si>
  <si>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</si>
  <si>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</si>
  <si>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</si>
  <si>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</si>
  <si>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</si>
  <si>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</si>
  <si>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</si>
  <si>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</si>
  <si>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</si>
  <si>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</si>
  <si>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</si>
  <si>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</si>
  <si>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</si>
  <si>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</si>
  <si>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</si>
  <si>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</si>
  <si>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</si>
  <si>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</si>
  <si>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</si>
  <si>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</si>
  <si>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</si>
  <si>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</si>
  <si>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</si>
  <si>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</si>
  <si>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</si>
  <si>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</si>
  <si>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</si>
  <si>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</si>
  <si>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</si>
  <si>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</si>
  <si>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</si>
  <si>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</si>
  <si>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</si>
  <si>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</si>
  <si>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</si>
  <si>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</si>
  <si>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</si>
  <si>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</si>
  <si>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</si>
  <si>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</si>
  <si>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</si>
  <si>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</si>
  <si>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</si>
  <si>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</si>
  <si>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</si>
  <si>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</si>
  <si>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</si>
  <si>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</si>
  <si>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</si>
  <si>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</si>
  <si>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</si>
  <si>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</si>
  <si>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</si>
  <si>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</si>
  <si>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</si>
  <si>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</si>
  <si>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</si>
  <si>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</si>
  <si>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</si>
  <si>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28.02.2019.године</t>
  </si>
  <si>
    <t>Општа болница "Стефан Високи"</t>
  </si>
  <si>
    <t>Вука Караџића 147., Смедеревска Паланка</t>
  </si>
  <si>
    <t>06113079</t>
  </si>
  <si>
    <t>101401162</t>
  </si>
  <si>
    <t>840-211661-10</t>
  </si>
  <si>
    <t>Nema gresaka!!!!!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</si>
</sst>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"/>
    <numFmt numFmtId="189" formatCode="#,##0.00000"/>
    <numFmt numFmtId="190" formatCode="[$-241A]dddd\,\ d\.\ mmmm\ yyyy"/>
    <numFmt numFmtId="191" formatCode="dd/mm/yyyy;@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Alignment="1" applyProtection="1">
      <alignment horizontal="left"/>
      <protection/>
    </xf>
    <xf numFmtId="0" fontId="5" fillId="0" borderId="0" xfId="67" applyFont="1" applyProtection="1">
      <alignment/>
      <protection/>
    </xf>
    <xf numFmtId="0" fontId="0" fillId="0" borderId="0" xfId="67" applyFont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0" fillId="0" borderId="0" xfId="67" applyFont="1" applyProtection="1">
      <alignment/>
      <protection/>
    </xf>
    <xf numFmtId="0" fontId="0" fillId="0" borderId="0" xfId="67" applyFont="1" applyAlignment="1" applyProtection="1">
      <alignment horizontal="left"/>
      <protection/>
    </xf>
    <xf numFmtId="0" fontId="8" fillId="0" borderId="0" xfId="67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7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0" xfId="0" applyNumberFormat="1" applyFont="1" applyBorder="1" applyAlignment="1">
      <alignment horizontal="right" wrapText="1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7" applyNumberFormat="1" applyFont="1" applyBorder="1" applyAlignment="1" applyProtection="1">
      <alignment horizontal="center" vertical="center" wrapText="1"/>
      <protection/>
    </xf>
    <xf numFmtId="49" fontId="7" fillId="0" borderId="11" xfId="67" applyNumberFormat="1" applyFont="1" applyBorder="1" applyAlignment="1" applyProtection="1">
      <alignment horizontal="center" vertical="center" wrapText="1"/>
      <protection/>
    </xf>
    <xf numFmtId="49" fontId="9" fillId="0" borderId="10" xfId="67" applyNumberFormat="1" applyFont="1" applyBorder="1" applyAlignment="1">
      <alignment horizontal="center" vertical="center" wrapText="1"/>
      <protection/>
    </xf>
    <xf numFmtId="49" fontId="9" fillId="0" borderId="12" xfId="67" applyNumberFormat="1" applyFont="1" applyBorder="1" applyAlignment="1">
      <alignment horizontal="center" vertical="center" wrapText="1"/>
      <protection/>
    </xf>
    <xf numFmtId="188" fontId="9" fillId="0" borderId="10" xfId="0" applyNumberFormat="1" applyFont="1" applyBorder="1" applyAlignment="1" applyProtection="1">
      <alignment horizontal="right" wrapText="1"/>
      <protection locked="0"/>
    </xf>
    <xf numFmtId="188" fontId="9" fillId="0" borderId="13" xfId="0" applyNumberFormat="1" applyFont="1" applyBorder="1" applyAlignment="1">
      <alignment horizontal="right" wrapText="1"/>
    </xf>
    <xf numFmtId="188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7" applyNumberFormat="1" applyFont="1" applyBorder="1" applyAlignment="1" applyProtection="1">
      <alignment horizontal="center" vertical="center" wrapText="1"/>
      <protection/>
    </xf>
    <xf numFmtId="49" fontId="9" fillId="0" borderId="12" xfId="67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8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5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4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4" applyFont="1" applyFill="1" applyBorder="1" applyProtection="1">
      <alignment/>
      <protection locked="0"/>
    </xf>
    <xf numFmtId="0" fontId="0" fillId="33" borderId="0" xfId="64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8" fontId="10" fillId="0" borderId="10" xfId="0" applyNumberFormat="1" applyFont="1" applyBorder="1" applyAlignment="1">
      <alignment horizontal="right"/>
    </xf>
    <xf numFmtId="188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 applyProtection="1">
      <alignment horizontal="right"/>
      <protection locked="0"/>
    </xf>
    <xf numFmtId="188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8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8" fontId="0" fillId="0" borderId="13" xfId="0" applyNumberFormat="1" applyFont="1" applyBorder="1" applyAlignment="1" applyProtection="1">
      <alignment/>
      <protection locked="0"/>
    </xf>
    <xf numFmtId="188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8" fontId="9" fillId="0" borderId="20" xfId="0" applyNumberFormat="1" applyFont="1" applyBorder="1" applyAlignment="1">
      <alignment horizontal="right" wrapText="1"/>
    </xf>
    <xf numFmtId="188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7" applyAlignment="1" applyProtection="1">
      <alignment horizontal="left"/>
      <protection/>
    </xf>
    <xf numFmtId="0" fontId="0" fillId="0" borderId="0" xfId="57" applyAlignment="1" applyProtection="1">
      <alignment horizontal="center" vertical="center" wrapText="1"/>
      <protection/>
    </xf>
    <xf numFmtId="0" fontId="0" fillId="0" borderId="0" xfId="57" applyProtection="1">
      <alignment/>
      <protection/>
    </xf>
    <xf numFmtId="0" fontId="10" fillId="0" borderId="0" xfId="57" applyFont="1" applyBorder="1" applyAlignment="1" applyProtection="1">
      <alignment horizontal="right"/>
      <protection/>
    </xf>
    <xf numFmtId="0" fontId="10" fillId="0" borderId="0" xfId="57" applyFont="1" applyAlignment="1" applyProtection="1">
      <alignment horizontal="center"/>
      <protection/>
    </xf>
    <xf numFmtId="0" fontId="15" fillId="0" borderId="0" xfId="57" applyFont="1" applyAlignment="1">
      <alignment horizontal="left"/>
      <protection/>
    </xf>
    <xf numFmtId="0" fontId="6" fillId="0" borderId="0" xfId="57" applyFont="1" applyFill="1" applyAlignment="1">
      <alignment horizontal="left"/>
      <protection/>
    </xf>
    <xf numFmtId="0" fontId="6" fillId="0" borderId="0" xfId="57" applyFont="1" applyAlignment="1">
      <alignment horizontal="left"/>
      <protection/>
    </xf>
    <xf numFmtId="0" fontId="10" fillId="0" borderId="0" xfId="57" applyFont="1" applyAlignment="1" applyProtection="1">
      <alignment horizontal="left"/>
      <protection/>
    </xf>
    <xf numFmtId="0" fontId="0" fillId="0" borderId="0" xfId="57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right"/>
      <protection/>
    </xf>
    <xf numFmtId="0" fontId="10" fillId="0" borderId="10" xfId="57" applyFont="1" applyBorder="1" applyAlignment="1" applyProtection="1">
      <alignment vertical="center" wrapText="1"/>
      <protection/>
    </xf>
    <xf numFmtId="49" fontId="10" fillId="0" borderId="10" xfId="57" applyNumberFormat="1" applyFont="1" applyBorder="1" applyAlignment="1" applyProtection="1">
      <alignment vertical="center" wrapText="1"/>
      <protection/>
    </xf>
    <xf numFmtId="0" fontId="10" fillId="0" borderId="10" xfId="57" applyNumberFormat="1" applyFont="1" applyBorder="1" applyAlignment="1" applyProtection="1">
      <alignment horizontal="center" vertical="center"/>
      <protection/>
    </xf>
    <xf numFmtId="0" fontId="10" fillId="0" borderId="10" xfId="57" applyFont="1" applyBorder="1" applyAlignment="1" applyProtection="1">
      <alignment horizontal="center" vertical="center"/>
      <protection/>
    </xf>
    <xf numFmtId="49" fontId="0" fillId="0" borderId="10" xfId="57" applyNumberFormat="1" applyFont="1" applyBorder="1" applyAlignment="1" applyProtection="1">
      <alignment horizontal="right" vertical="center" wrapText="1"/>
      <protection/>
    </xf>
    <xf numFmtId="0" fontId="0" fillId="0" borderId="10" xfId="57" applyNumberFormat="1" applyFont="1" applyBorder="1" applyAlignment="1" applyProtection="1">
      <alignment vertical="center" wrapText="1"/>
      <protection/>
    </xf>
    <xf numFmtId="3" fontId="0" fillId="0" borderId="10" xfId="57" applyNumberFormat="1" applyBorder="1" applyProtection="1">
      <alignment/>
      <protection/>
    </xf>
    <xf numFmtId="3" fontId="0" fillId="0" borderId="10" xfId="57" applyNumberFormat="1" applyBorder="1" applyProtection="1">
      <alignment/>
      <protection locked="0"/>
    </xf>
    <xf numFmtId="3" fontId="0" fillId="0" borderId="10" xfId="57" applyNumberFormat="1" applyBorder="1" applyAlignment="1" applyProtection="1">
      <alignment wrapText="1"/>
      <protection locked="0"/>
    </xf>
    <xf numFmtId="0" fontId="0" fillId="0" borderId="1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right" vertical="center" wrapText="1"/>
      <protection/>
    </xf>
    <xf numFmtId="0" fontId="0" fillId="0" borderId="0" xfId="57" applyFont="1" applyBorder="1" applyProtection="1">
      <alignment/>
      <protection/>
    </xf>
    <xf numFmtId="3" fontId="0" fillId="0" borderId="0" xfId="57" applyNumberFormat="1" applyBorder="1" applyAlignment="1" applyProtection="1">
      <alignment wrapText="1"/>
      <protection/>
    </xf>
    <xf numFmtId="3" fontId="0" fillId="0" borderId="0" xfId="57" applyNumberFormat="1" applyBorder="1" applyProtection="1">
      <alignment/>
      <protection/>
    </xf>
    <xf numFmtId="0" fontId="0" fillId="0" borderId="0" xfId="57" applyFont="1" applyProtection="1">
      <alignment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horizontal="center" vertical="center" wrapText="1"/>
      <protection/>
    </xf>
    <xf numFmtId="0" fontId="5" fillId="0" borderId="0" xfId="67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7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7" applyNumberFormat="1" applyFont="1" applyAlignment="1">
      <alignment vertical="center"/>
      <protection/>
    </xf>
    <xf numFmtId="0" fontId="8" fillId="0" borderId="0" xfId="67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7" applyFont="1" applyAlignment="1" applyProtection="1">
      <alignment vertical="center"/>
      <protection/>
    </xf>
    <xf numFmtId="0" fontId="10" fillId="0" borderId="0" xfId="67" applyFont="1" applyAlignment="1" applyProtection="1">
      <alignment horizontal="right" vertical="center"/>
      <protection/>
    </xf>
    <xf numFmtId="0" fontId="5" fillId="0" borderId="0" xfId="67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7" applyFont="1" applyFill="1" applyAlignment="1" applyProtection="1">
      <alignment horizontal="right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5" fillId="0" borderId="0" xfId="57" applyFont="1" applyFill="1" applyAlignment="1" applyProtection="1">
      <alignment wrapText="1"/>
      <protection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Protection="1">
      <alignment/>
      <protection/>
    </xf>
    <xf numFmtId="0" fontId="0" fillId="0" borderId="0" xfId="61" applyFo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188" fontId="9" fillId="0" borderId="18" xfId="61" applyNumberFormat="1" applyFont="1" applyBorder="1" applyAlignment="1" applyProtection="1">
      <alignment horizontal="right" wrapText="1"/>
      <protection/>
    </xf>
    <xf numFmtId="188" fontId="9" fillId="0" borderId="14" xfId="61" applyNumberFormat="1" applyFont="1" applyBorder="1" applyAlignment="1">
      <alignment horizontal="right" wrapText="1"/>
      <protection/>
    </xf>
    <xf numFmtId="0" fontId="9" fillId="0" borderId="13" xfId="61" applyFont="1" applyBorder="1" applyAlignment="1">
      <alignment wrapText="1"/>
      <protection/>
    </xf>
    <xf numFmtId="0" fontId="7" fillId="0" borderId="13" xfId="61" applyFont="1" applyBorder="1" applyAlignment="1">
      <alignment horizontal="center" wrapText="1"/>
      <protection/>
    </xf>
    <xf numFmtId="0" fontId="9" fillId="0" borderId="19" xfId="61" applyFont="1" applyBorder="1" applyAlignment="1" applyProtection="1">
      <alignment horizontal="center" wrapText="1"/>
      <protection/>
    </xf>
    <xf numFmtId="188" fontId="7" fillId="0" borderId="18" xfId="61" applyNumberFormat="1" applyFont="1" applyBorder="1" applyAlignment="1" applyProtection="1">
      <alignment horizontal="right" wrapText="1"/>
      <protection/>
    </xf>
    <xf numFmtId="188" fontId="7" fillId="0" borderId="12" xfId="61" applyNumberFormat="1" applyFont="1" applyBorder="1" applyAlignment="1" applyProtection="1">
      <alignment horizontal="right" wrapText="1"/>
      <protection locked="0"/>
    </xf>
    <xf numFmtId="0" fontId="7" fillId="0" borderId="10" xfId="61" applyFont="1" applyBorder="1" applyAlignment="1">
      <alignment wrapText="1"/>
      <protection/>
    </xf>
    <xf numFmtId="0" fontId="7" fillId="0" borderId="10" xfId="61" applyFont="1" applyBorder="1" applyAlignment="1">
      <alignment horizontal="center" wrapText="1"/>
      <protection/>
    </xf>
    <xf numFmtId="0" fontId="7" fillId="0" borderId="11" xfId="61" applyFont="1" applyBorder="1" applyAlignment="1" applyProtection="1">
      <alignment horizontal="center" wrapText="1"/>
      <protection/>
    </xf>
    <xf numFmtId="188" fontId="9" fillId="0" borderId="12" xfId="61" applyNumberFormat="1" applyFont="1" applyBorder="1" applyAlignment="1">
      <alignment horizontal="right" wrapText="1"/>
      <protection/>
    </xf>
    <xf numFmtId="0" fontId="9" fillId="0" borderId="10" xfId="61" applyFont="1" applyBorder="1" applyAlignment="1">
      <alignment wrapText="1"/>
      <protection/>
    </xf>
    <xf numFmtId="0" fontId="9" fillId="0" borderId="10" xfId="61" applyFont="1" applyBorder="1" applyAlignment="1">
      <alignment horizontal="center" wrapText="1"/>
      <protection/>
    </xf>
    <xf numFmtId="0" fontId="9" fillId="0" borderId="11" xfId="61" applyFont="1" applyBorder="1" applyAlignment="1" applyProtection="1">
      <alignment horizontal="center" wrapText="1"/>
      <protection/>
    </xf>
    <xf numFmtId="49" fontId="9" fillId="0" borderId="18" xfId="68" applyNumberFormat="1" applyFont="1" applyBorder="1" applyAlignment="1" applyProtection="1">
      <alignment horizontal="center" vertical="center" wrapText="1"/>
      <protection/>
    </xf>
    <xf numFmtId="49" fontId="9" fillId="0" borderId="12" xfId="68" applyNumberFormat="1" applyFont="1" applyBorder="1" applyAlignment="1" applyProtection="1">
      <alignment horizontal="center" vertical="center" wrapText="1"/>
      <protection/>
    </xf>
    <xf numFmtId="49" fontId="9" fillId="0" borderId="10" xfId="68" applyNumberFormat="1" applyFont="1" applyBorder="1" applyAlignment="1" applyProtection="1">
      <alignment horizontal="center" vertical="center" wrapText="1"/>
      <protection/>
    </xf>
    <xf numFmtId="49" fontId="9" fillId="0" borderId="11" xfId="68" applyNumberFormat="1" applyFont="1" applyBorder="1" applyAlignment="1" applyProtection="1">
      <alignment horizontal="center" vertical="center" wrapText="1"/>
      <protection/>
    </xf>
    <xf numFmtId="49" fontId="9" fillId="0" borderId="18" xfId="61" applyNumberFormat="1" applyFont="1" applyBorder="1" applyAlignment="1" applyProtection="1">
      <alignment horizontal="center" wrapText="1"/>
      <protection/>
    </xf>
    <xf numFmtId="49" fontId="9" fillId="0" borderId="12" xfId="61" applyNumberFormat="1" applyFont="1" applyBorder="1" applyAlignment="1">
      <alignment horizontal="center" wrapText="1"/>
      <protection/>
    </xf>
    <xf numFmtId="0" fontId="9" fillId="0" borderId="11" xfId="61" applyFont="1" applyBorder="1" applyAlignment="1">
      <alignment horizontal="center" wrapText="1"/>
      <protection/>
    </xf>
    <xf numFmtId="0" fontId="9" fillId="0" borderId="18" xfId="61" applyFont="1" applyBorder="1" applyAlignment="1" applyProtection="1">
      <alignment horizontal="center" wrapText="1"/>
      <protection/>
    </xf>
    <xf numFmtId="0" fontId="9" fillId="0" borderId="12" xfId="61" applyFont="1" applyBorder="1" applyAlignment="1">
      <alignment horizontal="center" wrapText="1"/>
      <protection/>
    </xf>
    <xf numFmtId="0" fontId="10" fillId="0" borderId="0" xfId="61" applyFont="1" applyAlignment="1">
      <alignment horizontal="left"/>
      <protection/>
    </xf>
    <xf numFmtId="188" fontId="9" fillId="0" borderId="22" xfId="61" applyNumberFormat="1" applyFont="1" applyBorder="1" applyAlignment="1">
      <alignment horizontal="right" wrapText="1"/>
      <protection/>
    </xf>
    <xf numFmtId="0" fontId="9" fillId="0" borderId="19" xfId="61" applyFont="1" applyBorder="1" applyAlignment="1">
      <alignment horizontal="center" wrapText="1"/>
      <protection/>
    </xf>
    <xf numFmtId="188" fontId="7" fillId="0" borderId="23" xfId="61" applyNumberFormat="1" applyFont="1" applyBorder="1" applyAlignment="1" applyProtection="1">
      <alignment horizontal="right" wrapText="1"/>
      <protection locked="0"/>
    </xf>
    <xf numFmtId="0" fontId="7" fillId="0" borderId="11" xfId="61" applyFont="1" applyBorder="1" applyAlignment="1">
      <alignment horizontal="center" wrapText="1"/>
      <protection/>
    </xf>
    <xf numFmtId="188" fontId="9" fillId="0" borderId="23" xfId="61" applyNumberFormat="1" applyFont="1" applyBorder="1" applyAlignment="1">
      <alignment horizontal="right" wrapText="1"/>
      <protection/>
    </xf>
    <xf numFmtId="49" fontId="9" fillId="0" borderId="11" xfId="61" applyNumberFormat="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wrapText="1"/>
      <protection/>
    </xf>
    <xf numFmtId="0" fontId="0" fillId="0" borderId="0" xfId="61" applyAlignment="1">
      <alignment horizontal="right"/>
      <protection/>
    </xf>
    <xf numFmtId="0" fontId="6" fillId="0" borderId="0" xfId="61" applyFont="1" applyAlignment="1">
      <alignment horizontal="left"/>
      <protection/>
    </xf>
    <xf numFmtId="0" fontId="5" fillId="0" borderId="0" xfId="60" applyFont="1" applyAlignment="1">
      <alignment horizontal="left"/>
      <protection/>
    </xf>
    <xf numFmtId="0" fontId="8" fillId="0" borderId="0" xfId="69" applyFont="1" applyAlignment="1">
      <alignment/>
      <protection/>
    </xf>
    <xf numFmtId="0" fontId="0" fillId="0" borderId="0" xfId="69" applyFont="1">
      <alignment/>
      <protection/>
    </xf>
    <xf numFmtId="0" fontId="5" fillId="0" borderId="0" xfId="69" applyFont="1">
      <alignment/>
      <protection/>
    </xf>
    <xf numFmtId="49" fontId="0" fillId="0" borderId="0" xfId="69" applyNumberFormat="1" applyFont="1">
      <alignment/>
      <protection/>
    </xf>
    <xf numFmtId="0" fontId="5" fillId="0" borderId="0" xfId="69" applyFont="1" applyAlignment="1">
      <alignment vertical="top"/>
      <protection/>
    </xf>
    <xf numFmtId="0" fontId="0" fillId="0" borderId="0" xfId="69" applyFont="1" applyProtection="1">
      <alignment/>
      <protection/>
    </xf>
    <xf numFmtId="49" fontId="0" fillId="0" borderId="0" xfId="69" applyNumberFormat="1" applyFont="1" applyAlignment="1" applyProtection="1">
      <alignment horizontal="center" vertical="center"/>
      <protection/>
    </xf>
    <xf numFmtId="0" fontId="5" fillId="0" borderId="0" xfId="69" applyFont="1" applyAlignment="1" applyProtection="1">
      <alignment horizontal="left" vertical="center"/>
      <protection/>
    </xf>
    <xf numFmtId="0" fontId="5" fillId="0" borderId="0" xfId="69" applyFont="1" applyProtection="1">
      <alignment/>
      <protection/>
    </xf>
    <xf numFmtId="0" fontId="10" fillId="0" borderId="0" xfId="69" applyFont="1" applyAlignment="1" applyProtection="1">
      <alignment horizontal="right"/>
      <protection/>
    </xf>
    <xf numFmtId="0" fontId="5" fillId="0" borderId="0" xfId="69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Fill="1" applyAlignment="1" applyProtection="1">
      <alignment horizontal="right"/>
      <protection/>
    </xf>
    <xf numFmtId="0" fontId="0" fillId="0" borderId="0" xfId="61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8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9" fontId="0" fillId="38" borderId="23" xfId="0" applyNumberFormat="1" applyFill="1" applyBorder="1" applyAlignment="1" applyProtection="1">
      <alignment/>
      <protection locked="0"/>
    </xf>
    <xf numFmtId="189" fontId="0" fillId="39" borderId="10" xfId="0" applyNumberFormat="1" applyFont="1" applyFill="1" applyBorder="1" applyAlignment="1" applyProtection="1">
      <alignment/>
      <protection/>
    </xf>
    <xf numFmtId="3" fontId="10" fillId="35" borderId="10" xfId="58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8" fontId="9" fillId="0" borderId="23" xfId="0" applyNumberFormat="1" applyFont="1" applyBorder="1" applyAlignment="1">
      <alignment horizontal="right" wrapText="1"/>
    </xf>
    <xf numFmtId="188" fontId="7" fillId="0" borderId="23" xfId="0" applyNumberFormat="1" applyFont="1" applyBorder="1" applyAlignment="1" applyProtection="1">
      <alignment horizontal="right" wrapText="1"/>
      <protection locked="0"/>
    </xf>
    <xf numFmtId="188" fontId="9" fillId="0" borderId="22" xfId="0" applyNumberFormat="1" applyFont="1" applyBorder="1" applyAlignment="1">
      <alignment horizontal="right" wrapText="1"/>
    </xf>
    <xf numFmtId="188" fontId="9" fillId="41" borderId="23" xfId="0" applyNumberFormat="1" applyFont="1" applyFill="1" applyBorder="1" applyAlignment="1" applyProtection="1">
      <alignment horizontal="right" wrapText="1"/>
      <protection/>
    </xf>
    <xf numFmtId="188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8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8" fontId="9" fillId="0" borderId="10" xfId="0" applyNumberFormat="1" applyFont="1" applyBorder="1" applyAlignment="1" applyProtection="1">
      <alignment horizontal="right" wrapText="1"/>
      <protection/>
    </xf>
    <xf numFmtId="188" fontId="9" fillId="0" borderId="12" xfId="0" applyNumberFormat="1" applyFont="1" applyBorder="1" applyAlignment="1" applyProtection="1">
      <alignment horizontal="right" wrapText="1"/>
      <protection/>
    </xf>
    <xf numFmtId="188" fontId="7" fillId="0" borderId="20" xfId="0" applyNumberFormat="1" applyFont="1" applyBorder="1" applyAlignment="1" applyProtection="1">
      <alignment horizontal="right" wrapText="1"/>
      <protection/>
    </xf>
    <xf numFmtId="188" fontId="7" fillId="0" borderId="21" xfId="0" applyNumberFormat="1" applyFont="1" applyBorder="1" applyAlignment="1" applyProtection="1">
      <alignment horizontal="right" wrapText="1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188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8" applyFont="1" applyFill="1" applyAlignment="1" applyProtection="1">
      <alignment horizontal="center" vertical="center"/>
      <protection/>
    </xf>
    <xf numFmtId="49" fontId="0" fillId="0" borderId="0" xfId="68" applyNumberFormat="1" applyFill="1" applyAlignment="1" applyProtection="1">
      <alignment horizontal="center" vertical="center"/>
      <protection/>
    </xf>
    <xf numFmtId="0" fontId="0" fillId="0" borderId="0" xfId="68" applyFill="1" applyAlignment="1" applyProtection="1">
      <alignment vertical="center"/>
      <protection/>
    </xf>
    <xf numFmtId="0" fontId="0" fillId="0" borderId="0" xfId="68" applyFill="1" applyProtection="1">
      <alignment/>
      <protection/>
    </xf>
    <xf numFmtId="0" fontId="0" fillId="0" borderId="0" xfId="68" applyFill="1">
      <alignment/>
      <protection/>
    </xf>
    <xf numFmtId="0" fontId="0" fillId="0" borderId="0" xfId="68" applyFill="1" applyAlignment="1" applyProtection="1">
      <alignment horizontal="center" vertical="center"/>
      <protection/>
    </xf>
    <xf numFmtId="0" fontId="9" fillId="0" borderId="0" xfId="68" applyFont="1" applyFill="1" applyAlignment="1" applyProtection="1">
      <alignment horizontal="right" vertical="center"/>
      <protection/>
    </xf>
    <xf numFmtId="0" fontId="21" fillId="0" borderId="0" xfId="68" applyFont="1" applyFill="1" applyAlignment="1" applyProtection="1">
      <alignment horizontal="left"/>
      <protection/>
    </xf>
    <xf numFmtId="49" fontId="22" fillId="0" borderId="0" xfId="68" applyNumberFormat="1" applyFont="1" applyFill="1" applyAlignment="1" applyProtection="1">
      <alignment horizontal="center" vertical="center"/>
      <protection/>
    </xf>
    <xf numFmtId="0" fontId="22" fillId="0" borderId="0" xfId="68" applyFont="1" applyFill="1" applyAlignment="1" applyProtection="1">
      <alignment vertical="center"/>
      <protection/>
    </xf>
    <xf numFmtId="0" fontId="24" fillId="0" borderId="0" xfId="68" applyFont="1" applyFill="1" applyAlignment="1" applyProtection="1">
      <alignment horizontal="left" vertical="center"/>
      <protection/>
    </xf>
    <xf numFmtId="0" fontId="25" fillId="0" borderId="0" xfId="68" applyFont="1" applyFill="1" applyAlignment="1" applyProtection="1">
      <alignment horizontal="left" vertical="center"/>
      <protection/>
    </xf>
    <xf numFmtId="0" fontId="21" fillId="0" borderId="0" xfId="68" applyFont="1" applyFill="1" applyAlignment="1" applyProtection="1">
      <alignment horizontal="left" vertical="center"/>
      <protection/>
    </xf>
    <xf numFmtId="0" fontId="23" fillId="0" borderId="0" xfId="68" applyFont="1" applyFill="1" applyAlignment="1" applyProtection="1">
      <alignment horizontal="left" vertical="center"/>
      <protection/>
    </xf>
    <xf numFmtId="0" fontId="26" fillId="0" borderId="0" xfId="68" applyFont="1" applyFill="1" applyAlignment="1" applyProtection="1">
      <alignment vertical="center"/>
      <protection/>
    </xf>
    <xf numFmtId="0" fontId="5" fillId="0" borderId="0" xfId="68" applyFont="1" applyFill="1" applyAlignment="1" applyProtection="1">
      <alignment horizontal="center" vertical="center"/>
      <protection/>
    </xf>
    <xf numFmtId="0" fontId="27" fillId="0" borderId="0" xfId="68" applyFont="1" applyFill="1" applyAlignment="1">
      <alignment/>
      <protection/>
    </xf>
    <xf numFmtId="0" fontId="24" fillId="0" borderId="0" xfId="68" applyFont="1" applyFill="1" applyAlignment="1">
      <alignment/>
      <protection/>
    </xf>
    <xf numFmtId="0" fontId="28" fillId="0" borderId="0" xfId="68" applyFont="1" applyFill="1" applyAlignment="1" applyProtection="1">
      <alignment horizontal="right" vertical="center"/>
      <protection/>
    </xf>
    <xf numFmtId="0" fontId="6" fillId="0" borderId="10" xfId="68" applyFont="1" applyFill="1" applyBorder="1" applyAlignment="1" applyProtection="1">
      <alignment horizontal="center" vertical="center" wrapText="1"/>
      <protection/>
    </xf>
    <xf numFmtId="49" fontId="6" fillId="0" borderId="10" xfId="68" applyNumberFormat="1" applyFont="1" applyFill="1" applyBorder="1" applyAlignment="1" applyProtection="1">
      <alignment horizontal="center" vertical="center" wrapText="1"/>
      <protection/>
    </xf>
    <xf numFmtId="0" fontId="6" fillId="0" borderId="20" xfId="68" applyFont="1" applyFill="1" applyBorder="1" applyAlignment="1" applyProtection="1">
      <alignment horizontal="center" vertical="center" wrapText="1"/>
      <protection/>
    </xf>
    <xf numFmtId="0" fontId="6" fillId="0" borderId="29" xfId="68" applyFont="1" applyFill="1" applyBorder="1" applyAlignment="1" applyProtection="1">
      <alignment horizontal="center" vertical="center" wrapText="1"/>
      <protection/>
    </xf>
    <xf numFmtId="0" fontId="29" fillId="0" borderId="10" xfId="68" applyFont="1" applyFill="1" applyBorder="1" applyAlignment="1" applyProtection="1">
      <alignment horizontal="left" vertical="center" wrapText="1"/>
      <protection/>
    </xf>
    <xf numFmtId="188" fontId="6" fillId="0" borderId="10" xfId="68" applyNumberFormat="1" applyFont="1" applyFill="1" applyBorder="1" applyAlignment="1" applyProtection="1">
      <alignment horizontal="left" vertical="center" wrapText="1"/>
      <protection/>
    </xf>
    <xf numFmtId="188" fontId="30" fillId="0" borderId="10" xfId="68" applyNumberFormat="1" applyFont="1" applyFill="1" applyBorder="1" applyAlignment="1" applyProtection="1">
      <alignment horizontal="left" vertical="center" wrapText="1"/>
      <protection/>
    </xf>
    <xf numFmtId="0" fontId="31" fillId="0" borderId="10" xfId="68" applyFont="1" applyFill="1" applyBorder="1" applyAlignment="1" applyProtection="1">
      <alignment horizontal="left" vertical="center" wrapText="1"/>
      <protection/>
    </xf>
    <xf numFmtId="188" fontId="31" fillId="0" borderId="10" xfId="68" applyNumberFormat="1" applyFont="1" applyFill="1" applyBorder="1" applyAlignment="1" applyProtection="1">
      <alignment horizontal="right" vertical="center" wrapText="1"/>
      <protection/>
    </xf>
    <xf numFmtId="0" fontId="10" fillId="0" borderId="0" xfId="68" applyFont="1" applyFill="1">
      <alignment/>
      <protection/>
    </xf>
    <xf numFmtId="0" fontId="30" fillId="0" borderId="10" xfId="68" applyFont="1" applyFill="1" applyBorder="1" applyAlignment="1" applyProtection="1">
      <alignment horizontal="center" vertical="center" wrapText="1"/>
      <protection/>
    </xf>
    <xf numFmtId="49" fontId="30" fillId="0" borderId="10" xfId="68" applyNumberFormat="1" applyFont="1" applyFill="1" applyBorder="1" applyAlignment="1" applyProtection="1">
      <alignment horizontal="center" vertical="center" wrapText="1"/>
      <protection/>
    </xf>
    <xf numFmtId="0" fontId="32" fillId="0" borderId="10" xfId="68" applyFont="1" applyFill="1" applyBorder="1" applyAlignment="1" applyProtection="1">
      <alignment horizontal="left" vertical="center" wrapText="1"/>
      <protection/>
    </xf>
    <xf numFmtId="188" fontId="32" fillId="0" borderId="10" xfId="68" applyNumberFormat="1" applyFont="1" applyFill="1" applyBorder="1" applyAlignment="1" applyProtection="1">
      <alignment horizontal="right" vertical="center" wrapText="1"/>
      <protection locked="0"/>
    </xf>
    <xf numFmtId="188" fontId="32" fillId="0" borderId="10" xfId="68" applyNumberFormat="1" applyFont="1" applyFill="1" applyBorder="1" applyAlignment="1" applyProtection="1">
      <alignment horizontal="right" vertical="center" wrapText="1"/>
      <protection/>
    </xf>
    <xf numFmtId="3" fontId="6" fillId="0" borderId="0" xfId="68" applyNumberFormat="1" applyFont="1" applyFill="1" applyBorder="1" applyAlignment="1">
      <alignment horizontal="right" vertical="top" wrapText="1"/>
      <protection/>
    </xf>
    <xf numFmtId="49" fontId="0" fillId="0" borderId="0" xfId="68" applyNumberFormat="1" applyFill="1">
      <alignment/>
      <protection/>
    </xf>
    <xf numFmtId="0" fontId="33" fillId="0" borderId="10" xfId="68" applyFont="1" applyFill="1" applyBorder="1" applyAlignment="1" applyProtection="1">
      <alignment horizontal="left" vertical="center" wrapText="1"/>
      <protection/>
    </xf>
    <xf numFmtId="0" fontId="31" fillId="0" borderId="10" xfId="68" applyFont="1" applyFill="1" applyBorder="1" applyAlignment="1" applyProtection="1">
      <alignment horizontal="left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49" fontId="6" fillId="0" borderId="10" xfId="68" applyNumberFormat="1" applyFont="1" applyFill="1" applyBorder="1" applyAlignment="1">
      <alignment horizontal="center" vertical="center" wrapText="1"/>
      <protection/>
    </xf>
    <xf numFmtId="0" fontId="31" fillId="0" borderId="10" xfId="68" applyFont="1" applyFill="1" applyBorder="1" applyAlignment="1">
      <alignment horizontal="center" vertical="center" wrapText="1"/>
      <protection/>
    </xf>
    <xf numFmtId="49" fontId="31" fillId="0" borderId="10" xfId="68" applyNumberFormat="1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 applyProtection="1">
      <alignment horizontal="left" vertical="center" wrapText="1"/>
      <protection/>
    </xf>
    <xf numFmtId="0" fontId="0" fillId="0" borderId="0" xfId="68" applyFill="1" applyAlignment="1">
      <alignment wrapText="1"/>
      <protection/>
    </xf>
    <xf numFmtId="0" fontId="30" fillId="0" borderId="10" xfId="68" applyFont="1" applyFill="1" applyBorder="1" applyAlignment="1" applyProtection="1">
      <alignment horizontal="left" vertical="center" wrapText="1"/>
      <protection/>
    </xf>
    <xf numFmtId="0" fontId="31" fillId="0" borderId="10" xfId="68" applyFont="1" applyFill="1" applyBorder="1" applyAlignment="1" applyProtection="1">
      <alignment horizontal="center" vertical="center" wrapText="1"/>
      <protection/>
    </xf>
    <xf numFmtId="49" fontId="31" fillId="0" borderId="10" xfId="68" applyNumberFormat="1" applyFont="1" applyFill="1" applyBorder="1" applyAlignment="1" applyProtection="1">
      <alignment horizontal="center" vertical="center" wrapText="1"/>
      <protection/>
    </xf>
    <xf numFmtId="3" fontId="31" fillId="0" borderId="10" xfId="68" applyNumberFormat="1" applyFont="1" applyFill="1" applyBorder="1" applyAlignment="1" applyProtection="1">
      <alignment horizontal="right" vertical="center" wrapText="1"/>
      <protection/>
    </xf>
    <xf numFmtId="3" fontId="32" fillId="0" borderId="10" xfId="68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8" applyFont="1" applyFill="1" applyBorder="1" applyAlignment="1" applyProtection="1">
      <alignment horizontal="center" vertical="center" wrapText="1"/>
      <protection/>
    </xf>
    <xf numFmtId="49" fontId="6" fillId="0" borderId="10" xfId="68" applyNumberFormat="1" applyFont="1" applyFill="1" applyBorder="1" applyAlignment="1" applyProtection="1">
      <alignment horizontal="center" vertical="center" wrapText="1"/>
      <protection/>
    </xf>
    <xf numFmtId="0" fontId="30" fillId="0" borderId="10" xfId="68" applyFont="1" applyFill="1" applyBorder="1" applyAlignment="1" applyProtection="1">
      <alignment horizontal="center" vertical="center" wrapText="1"/>
      <protection/>
    </xf>
    <xf numFmtId="49" fontId="30" fillId="0" borderId="10" xfId="68" applyNumberFormat="1" applyFont="1" applyFill="1" applyBorder="1" applyAlignment="1" applyProtection="1">
      <alignment horizontal="center" vertical="center" wrapText="1"/>
      <protection/>
    </xf>
    <xf numFmtId="188" fontId="32" fillId="0" borderId="10" xfId="68" applyNumberFormat="1" applyFont="1" applyFill="1" applyBorder="1" applyAlignment="1" applyProtection="1">
      <alignment vertical="center"/>
      <protection locked="0"/>
    </xf>
    <xf numFmtId="188" fontId="31" fillId="0" borderId="10" xfId="68" applyNumberFormat="1" applyFont="1" applyFill="1" applyBorder="1" applyAlignment="1" applyProtection="1">
      <alignment vertical="center"/>
      <protection locked="0"/>
    </xf>
    <xf numFmtId="0" fontId="6" fillId="0" borderId="10" xfId="68" applyFont="1" applyFill="1" applyBorder="1" applyAlignment="1" applyProtection="1">
      <alignment horizontal="left" vertical="center" wrapText="1"/>
      <protection/>
    </xf>
    <xf numFmtId="0" fontId="7" fillId="0" borderId="0" xfId="68" applyFont="1" applyFill="1">
      <alignment/>
      <protection/>
    </xf>
    <xf numFmtId="188" fontId="31" fillId="0" borderId="10" xfId="68" applyNumberFormat="1" applyFont="1" applyFill="1" applyBorder="1" applyAlignment="1" applyProtection="1">
      <alignment vertical="center"/>
      <protection/>
    </xf>
    <xf numFmtId="0" fontId="0" fillId="0" borderId="0" xfId="68" applyFill="1" applyAlignment="1">
      <alignment horizontal="center" vertical="center"/>
      <protection/>
    </xf>
    <xf numFmtId="49" fontId="0" fillId="0" borderId="0" xfId="68" applyNumberFormat="1" applyFill="1" applyAlignment="1">
      <alignment horizontal="center" vertical="center"/>
      <protection/>
    </xf>
    <xf numFmtId="0" fontId="22" fillId="0" borderId="0" xfId="68" applyFont="1" applyFill="1" applyAlignment="1">
      <alignment vertical="center"/>
      <protection/>
    </xf>
    <xf numFmtId="49" fontId="7" fillId="0" borderId="0" xfId="68" applyNumberFormat="1" applyFont="1" applyFill="1" applyAlignment="1" applyProtection="1">
      <alignment horizontal="left" vertical="center"/>
      <protection/>
    </xf>
    <xf numFmtId="0" fontId="35" fillId="0" borderId="0" xfId="68" applyFont="1" applyFill="1" applyAlignment="1" applyProtection="1">
      <alignment horizontal="right" vertical="center"/>
      <protection/>
    </xf>
    <xf numFmtId="0" fontId="35" fillId="0" borderId="0" xfId="68" applyFont="1" applyFill="1" applyAlignment="1" applyProtection="1">
      <alignment horizontal="left" vertical="center"/>
      <protection/>
    </xf>
    <xf numFmtId="0" fontId="35" fillId="0" borderId="0" xfId="68" applyFont="1" applyFill="1" applyAlignment="1" applyProtection="1">
      <alignment horizontal="center" vertical="center"/>
      <protection/>
    </xf>
    <xf numFmtId="49" fontId="36" fillId="0" borderId="0" xfId="68" applyNumberFormat="1" applyFont="1" applyFill="1" applyAlignment="1" applyProtection="1">
      <alignment horizontal="center" vertical="center"/>
      <protection/>
    </xf>
    <xf numFmtId="0" fontId="22" fillId="0" borderId="0" xfId="68" applyFont="1" applyFill="1" applyAlignment="1" applyProtection="1">
      <alignment horizontal="right" vertical="center"/>
      <protection/>
    </xf>
    <xf numFmtId="0" fontId="35" fillId="0" borderId="0" xfId="68" applyFont="1" applyFill="1" applyAlignment="1" applyProtection="1">
      <alignment vertical="center"/>
      <protection/>
    </xf>
    <xf numFmtId="49" fontId="20" fillId="0" borderId="0" xfId="68" applyNumberFormat="1" applyFont="1" applyFill="1" applyAlignment="1" applyProtection="1">
      <alignment horizontal="center" vertical="center"/>
      <protection/>
    </xf>
    <xf numFmtId="0" fontId="0" fillId="0" borderId="0" xfId="68" applyFill="1" applyAlignment="1">
      <alignment vertical="center"/>
      <protection/>
    </xf>
    <xf numFmtId="0" fontId="0" fillId="0" borderId="0" xfId="68" applyFill="1" applyAlignment="1" applyProtection="1">
      <alignment horizontal="left" vertical="center"/>
      <protection/>
    </xf>
    <xf numFmtId="0" fontId="22" fillId="0" borderId="0" xfId="68" applyFont="1" applyFill="1">
      <alignment/>
      <protection/>
    </xf>
    <xf numFmtId="0" fontId="5" fillId="0" borderId="0" xfId="68" applyFont="1" applyFill="1" applyAlignment="1" applyProtection="1">
      <alignment horizontal="left" vertical="center"/>
      <protection/>
    </xf>
    <xf numFmtId="0" fontId="5" fillId="0" borderId="0" xfId="68" applyFont="1" applyFill="1" applyAlignment="1" applyProtection="1">
      <alignment vertical="center"/>
      <protection/>
    </xf>
    <xf numFmtId="0" fontId="27" fillId="0" borderId="0" xfId="68" applyFont="1" applyFill="1" applyAlignment="1" applyProtection="1">
      <alignment horizontal="center" vertical="center"/>
      <protection/>
    </xf>
    <xf numFmtId="0" fontId="27" fillId="0" borderId="0" xfId="68" applyFont="1" applyFill="1" applyAlignment="1" applyProtection="1">
      <alignment vertical="center"/>
      <protection/>
    </xf>
    <xf numFmtId="188" fontId="6" fillId="0" borderId="10" xfId="68" applyNumberFormat="1" applyFont="1" applyFill="1" applyBorder="1" applyAlignment="1" applyProtection="1">
      <alignment horizontal="right" vertical="center" wrapText="1"/>
      <protection/>
    </xf>
    <xf numFmtId="188" fontId="30" fillId="0" borderId="10" xfId="68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8" applyFont="1" applyFill="1" applyBorder="1" applyAlignment="1" applyProtection="1">
      <alignment horizontal="left" vertical="center" wrapText="1"/>
      <protection/>
    </xf>
    <xf numFmtId="188" fontId="30" fillId="0" borderId="10" xfId="68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8" applyFont="1" applyFill="1" applyBorder="1" applyAlignment="1" applyProtection="1">
      <alignment horizontal="center" vertical="center" wrapText="1"/>
      <protection/>
    </xf>
    <xf numFmtId="0" fontId="6" fillId="0" borderId="10" xfId="62" applyFont="1" applyFill="1" applyBorder="1" applyAlignment="1" applyProtection="1">
      <alignment horizontal="left" vertical="center" wrapText="1"/>
      <protection/>
    </xf>
    <xf numFmtId="188" fontId="6" fillId="0" borderId="27" xfId="68" applyNumberFormat="1" applyFont="1" applyFill="1" applyBorder="1" applyAlignment="1" applyProtection="1">
      <alignment horizontal="right" vertical="center" wrapText="1"/>
      <protection/>
    </xf>
    <xf numFmtId="0" fontId="30" fillId="0" borderId="23" xfId="68" applyFont="1" applyFill="1" applyBorder="1" applyAlignment="1" applyProtection="1">
      <alignment horizontal="center" vertical="center" wrapText="1"/>
      <protection/>
    </xf>
    <xf numFmtId="0" fontId="30" fillId="0" borderId="10" xfId="62" applyFont="1" applyFill="1" applyBorder="1" applyAlignment="1" applyProtection="1">
      <alignment horizontal="left" vertical="center" wrapText="1"/>
      <protection/>
    </xf>
    <xf numFmtId="188" fontId="30" fillId="0" borderId="27" xfId="68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8" applyFont="1" applyFill="1" applyBorder="1" applyAlignment="1" applyProtection="1">
      <alignment horizontal="center" vertical="center" wrapText="1"/>
      <protection/>
    </xf>
    <xf numFmtId="0" fontId="6" fillId="0" borderId="10" xfId="68" applyFont="1" applyFill="1" applyBorder="1" applyAlignment="1" applyProtection="1">
      <alignment horizontal="center" vertical="center" wrapText="1"/>
      <protection/>
    </xf>
    <xf numFmtId="0" fontId="6" fillId="0" borderId="23" xfId="68" applyFont="1" applyFill="1" applyBorder="1" applyAlignment="1" applyProtection="1">
      <alignment horizontal="center" vertical="center" wrapText="1"/>
      <protection/>
    </xf>
    <xf numFmtId="0" fontId="6" fillId="0" borderId="29" xfId="68" applyFont="1" applyFill="1" applyBorder="1" applyAlignment="1" applyProtection="1">
      <alignment horizontal="left" vertical="center" wrapText="1"/>
      <protection/>
    </xf>
    <xf numFmtId="0" fontId="6" fillId="0" borderId="10" xfId="68" applyFont="1" applyFill="1" applyBorder="1" applyAlignment="1" applyProtection="1">
      <alignment horizontal="left" vertical="center" wrapText="1"/>
      <protection/>
    </xf>
    <xf numFmtId="0" fontId="30" fillId="0" borderId="10" xfId="68" applyFont="1" applyFill="1" applyBorder="1" applyAlignment="1" applyProtection="1">
      <alignment horizontal="center" vertical="center" wrapText="1"/>
      <protection/>
    </xf>
    <xf numFmtId="0" fontId="6" fillId="0" borderId="20" xfId="68" applyFont="1" applyFill="1" applyBorder="1" applyAlignment="1" applyProtection="1">
      <alignment horizontal="left" vertical="center" wrapText="1"/>
      <protection/>
    </xf>
    <xf numFmtId="0" fontId="30" fillId="0" borderId="10" xfId="62" applyFont="1" applyFill="1" applyBorder="1" applyAlignment="1" applyProtection="1">
      <alignment horizontal="left" vertical="center" wrapText="1"/>
      <protection/>
    </xf>
    <xf numFmtId="0" fontId="30" fillId="0" borderId="30" xfId="68" applyFont="1" applyFill="1" applyBorder="1" applyAlignment="1" applyProtection="1">
      <alignment horizontal="center" vertical="center" wrapText="1"/>
      <protection/>
    </xf>
    <xf numFmtId="0" fontId="30" fillId="0" borderId="20" xfId="62" applyFont="1" applyFill="1" applyBorder="1" applyAlignment="1" applyProtection="1">
      <alignment horizontal="left" vertical="center" wrapText="1"/>
      <protection/>
    </xf>
    <xf numFmtId="0" fontId="6" fillId="0" borderId="10" xfId="62" applyFont="1" applyFill="1" applyBorder="1" applyAlignment="1" applyProtection="1">
      <alignment horizontal="center" vertical="center" wrapText="1"/>
      <protection/>
    </xf>
    <xf numFmtId="0" fontId="6" fillId="0" borderId="10" xfId="62" applyFont="1" applyFill="1" applyBorder="1" applyAlignment="1" applyProtection="1">
      <alignment horizontal="left" vertical="center" wrapText="1"/>
      <protection/>
    </xf>
    <xf numFmtId="0" fontId="30" fillId="0" borderId="10" xfId="62" applyFont="1" applyFill="1" applyBorder="1" applyAlignment="1" applyProtection="1">
      <alignment horizontal="center" vertical="center" wrapText="1"/>
      <protection/>
    </xf>
    <xf numFmtId="0" fontId="30" fillId="0" borderId="20" xfId="68" applyFont="1" applyFill="1" applyBorder="1" applyAlignment="1" applyProtection="1">
      <alignment horizontal="center" vertical="center" wrapText="1"/>
      <protection/>
    </xf>
    <xf numFmtId="0" fontId="30" fillId="0" borderId="20" xfId="68" applyFont="1" applyFill="1" applyBorder="1" applyAlignment="1" applyProtection="1">
      <alignment horizontal="left" vertical="center" wrapText="1"/>
      <protection/>
    </xf>
    <xf numFmtId="0" fontId="30" fillId="0" borderId="23" xfId="68" applyFont="1" applyFill="1" applyBorder="1" applyAlignment="1" applyProtection="1">
      <alignment horizontal="center" vertical="center" wrapText="1"/>
      <protection/>
    </xf>
    <xf numFmtId="0" fontId="6" fillId="0" borderId="31" xfId="68" applyFont="1" applyFill="1" applyBorder="1" applyAlignment="1" applyProtection="1">
      <alignment horizontal="center" vertical="center" wrapText="1"/>
      <protection/>
    </xf>
    <xf numFmtId="0" fontId="30" fillId="0" borderId="29" xfId="68" applyFont="1" applyFill="1" applyBorder="1" applyAlignment="1" applyProtection="1">
      <alignment horizontal="left" vertical="center" wrapText="1"/>
      <protection/>
    </xf>
    <xf numFmtId="0" fontId="30" fillId="0" borderId="20" xfId="62" applyFont="1" applyFill="1" applyBorder="1" applyAlignment="1" applyProtection="1">
      <alignment horizontal="center" vertical="center" wrapText="1"/>
      <protection/>
    </xf>
    <xf numFmtId="0" fontId="9" fillId="0" borderId="32" xfId="68" applyFont="1" applyFill="1" applyBorder="1" applyAlignment="1" applyProtection="1">
      <alignment horizontal="left" vertical="center" wrapText="1"/>
      <protection/>
    </xf>
    <xf numFmtId="0" fontId="10" fillId="0" borderId="10" xfId="68" applyFont="1" applyFill="1" applyBorder="1" applyAlignment="1" applyProtection="1">
      <alignment horizontal="center" vertical="center"/>
      <protection/>
    </xf>
    <xf numFmtId="0" fontId="6" fillId="0" borderId="20" xfId="62" applyFont="1" applyFill="1" applyBorder="1" applyAlignment="1" applyProtection="1">
      <alignment horizontal="left" vertical="center" wrapText="1"/>
      <protection/>
    </xf>
    <xf numFmtId="0" fontId="36" fillId="0" borderId="0" xfId="68" applyFont="1" applyFill="1" applyAlignment="1" applyProtection="1">
      <alignment vertical="center"/>
      <protection/>
    </xf>
    <xf numFmtId="0" fontId="20" fillId="0" borderId="0" xfId="68" applyFont="1" applyFill="1" applyAlignment="1" applyProtection="1">
      <alignment vertical="center"/>
      <protection/>
    </xf>
    <xf numFmtId="0" fontId="23" fillId="0" borderId="0" xfId="68" applyFont="1" applyFill="1" applyAlignment="1" applyProtection="1">
      <alignment vertical="center"/>
      <protection/>
    </xf>
    <xf numFmtId="0" fontId="23" fillId="0" borderId="0" xfId="68" applyFont="1" applyFill="1" applyAlignment="1" applyProtection="1">
      <alignment horizontal="center" vertical="center"/>
      <protection/>
    </xf>
    <xf numFmtId="0" fontId="38" fillId="0" borderId="0" xfId="68" applyFont="1" applyFill="1" applyAlignment="1" applyProtection="1">
      <alignment vertical="center"/>
      <protection/>
    </xf>
    <xf numFmtId="0" fontId="39" fillId="0" borderId="0" xfId="68" applyFont="1" applyFill="1" applyAlignment="1" applyProtection="1">
      <alignment horizontal="right" vertical="center"/>
      <protection/>
    </xf>
    <xf numFmtId="0" fontId="38" fillId="0" borderId="0" xfId="68" applyFont="1" applyFill="1" applyAlignment="1">
      <alignment/>
      <protection/>
    </xf>
    <xf numFmtId="0" fontId="31" fillId="0" borderId="20" xfId="68" applyFont="1" applyFill="1" applyBorder="1" applyAlignment="1" applyProtection="1">
      <alignment horizontal="center" vertical="center" wrapText="1"/>
      <protection/>
    </xf>
    <xf numFmtId="0" fontId="31" fillId="0" borderId="29" xfId="68" applyFont="1" applyFill="1" applyBorder="1" applyAlignment="1" applyProtection="1">
      <alignment horizontal="center" vertical="center" wrapText="1"/>
      <protection/>
    </xf>
    <xf numFmtId="0" fontId="26" fillId="0" borderId="0" xfId="68" applyFont="1" applyFill="1">
      <alignment/>
      <protection/>
    </xf>
    <xf numFmtId="0" fontId="32" fillId="0" borderId="10" xfId="68" applyFont="1" applyFill="1" applyBorder="1" applyAlignment="1" applyProtection="1">
      <alignment horizontal="center" vertical="center" wrapText="1"/>
      <protection/>
    </xf>
    <xf numFmtId="0" fontId="31" fillId="0" borderId="10" xfId="68" applyFont="1" applyFill="1" applyBorder="1" applyAlignment="1" applyProtection="1">
      <alignment horizontal="center" vertical="center" wrapText="1"/>
      <protection/>
    </xf>
    <xf numFmtId="0" fontId="32" fillId="0" borderId="20" xfId="68" applyFont="1" applyFill="1" applyBorder="1" applyAlignment="1" applyProtection="1">
      <alignment horizontal="center" vertical="center" wrapText="1"/>
      <protection/>
    </xf>
    <xf numFmtId="0" fontId="32" fillId="0" borderId="20" xfId="68" applyFont="1" applyFill="1" applyBorder="1" applyAlignment="1" applyProtection="1">
      <alignment horizontal="left" vertical="center" wrapText="1"/>
      <protection/>
    </xf>
    <xf numFmtId="0" fontId="31" fillId="0" borderId="23" xfId="68" applyFont="1" applyFill="1" applyBorder="1" applyAlignment="1" applyProtection="1">
      <alignment horizontal="center" vertical="center" wrapText="1"/>
      <protection/>
    </xf>
    <xf numFmtId="188" fontId="31" fillId="0" borderId="27" xfId="68" applyNumberFormat="1" applyFont="1" applyFill="1" applyBorder="1" applyAlignment="1" applyProtection="1">
      <alignment horizontal="right" vertical="center" wrapText="1"/>
      <protection/>
    </xf>
    <xf numFmtId="188" fontId="32" fillId="0" borderId="27" xfId="68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8" applyFont="1" applyFill="1" applyBorder="1" applyAlignment="1" applyProtection="1">
      <alignment horizontal="left" vertical="center" wrapText="1"/>
      <protection/>
    </xf>
    <xf numFmtId="0" fontId="32" fillId="0" borderId="23" xfId="68" applyFont="1" applyFill="1" applyBorder="1" applyAlignment="1" applyProtection="1">
      <alignment horizontal="center" vertical="center" wrapText="1"/>
      <protection/>
    </xf>
    <xf numFmtId="188" fontId="6" fillId="0" borderId="27" xfId="68" applyNumberFormat="1" applyFont="1" applyFill="1" applyBorder="1" applyAlignment="1" applyProtection="1">
      <alignment horizontal="right" vertical="center" wrapText="1"/>
      <protection/>
    </xf>
    <xf numFmtId="188" fontId="30" fillId="0" borderId="27" xfId="68" applyNumberFormat="1" applyFont="1" applyFill="1" applyBorder="1" applyAlignment="1" applyProtection="1">
      <alignment horizontal="right" vertical="center" wrapText="1"/>
      <protection locked="0"/>
    </xf>
    <xf numFmtId="188" fontId="30" fillId="0" borderId="10" xfId="68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8" applyFont="1" applyFill="1" applyBorder="1" applyAlignment="1" applyProtection="1">
      <alignment horizontal="center" vertical="center" wrapText="1"/>
      <protection/>
    </xf>
    <xf numFmtId="49" fontId="35" fillId="0" borderId="0" xfId="68" applyNumberFormat="1" applyFont="1" applyFill="1" applyAlignment="1" applyProtection="1">
      <alignment horizontal="center" vertical="center"/>
      <protection/>
    </xf>
    <xf numFmtId="0" fontId="35" fillId="0" borderId="0" xfId="68" applyFont="1" applyFill="1" applyAlignment="1" applyProtection="1">
      <alignment vertical="center"/>
      <protection/>
    </xf>
    <xf numFmtId="0" fontId="22" fillId="0" borderId="0" xfId="68" applyFont="1" applyFill="1" applyAlignment="1" applyProtection="1">
      <alignment horizontal="center" vertical="center"/>
      <protection/>
    </xf>
    <xf numFmtId="0" fontId="38" fillId="0" borderId="0" xfId="68" applyFont="1" applyFill="1" applyAlignment="1" applyProtection="1">
      <alignment horizontal="center" vertical="center"/>
      <protection/>
    </xf>
    <xf numFmtId="0" fontId="30" fillId="0" borderId="29" xfId="68" applyFont="1" applyFill="1" applyBorder="1" applyAlignment="1" applyProtection="1">
      <alignment horizontal="center" vertical="center" wrapText="1"/>
      <protection/>
    </xf>
    <xf numFmtId="0" fontId="9" fillId="0" borderId="29" xfId="68" applyFont="1" applyFill="1" applyBorder="1" applyAlignment="1" applyProtection="1">
      <alignment horizontal="center" vertical="center" wrapText="1"/>
      <protection/>
    </xf>
    <xf numFmtId="0" fontId="9" fillId="0" borderId="29" xfId="68" applyFont="1" applyFill="1" applyBorder="1" applyAlignment="1" applyProtection="1">
      <alignment horizontal="left" vertical="center" wrapText="1"/>
      <protection/>
    </xf>
    <xf numFmtId="0" fontId="40" fillId="0" borderId="0" xfId="68" applyFont="1" applyFill="1">
      <alignment/>
      <protection/>
    </xf>
    <xf numFmtId="0" fontId="20" fillId="0" borderId="0" xfId="68" applyFont="1" applyFill="1">
      <alignment/>
      <protection/>
    </xf>
    <xf numFmtId="0" fontId="6" fillId="0" borderId="20" xfId="62" applyFont="1" applyFill="1" applyBorder="1" applyAlignment="1" applyProtection="1">
      <alignment horizontal="center" vertical="center" wrapText="1"/>
      <protection/>
    </xf>
    <xf numFmtId="188" fontId="6" fillId="0" borderId="10" xfId="68" applyNumberFormat="1" applyFont="1" applyFill="1" applyBorder="1" applyAlignment="1" applyProtection="1">
      <alignment horizontal="right" vertical="center" wrapText="1"/>
      <protection/>
    </xf>
    <xf numFmtId="0" fontId="30" fillId="0" borderId="20" xfId="68" applyFont="1" applyFill="1" applyBorder="1" applyAlignment="1" applyProtection="1">
      <alignment horizontal="center" vertical="center" wrapText="1"/>
      <protection/>
    </xf>
    <xf numFmtId="0" fontId="9" fillId="0" borderId="10" xfId="68" applyFont="1" applyFill="1" applyBorder="1" applyAlignment="1" applyProtection="1">
      <alignment horizontal="center" vertical="center" wrapText="1"/>
      <protection/>
    </xf>
    <xf numFmtId="188" fontId="6" fillId="0" borderId="10" xfId="68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8" applyFont="1" applyFill="1" applyBorder="1" applyAlignment="1" applyProtection="1">
      <alignment horizontal="left" vertical="center" wrapText="1"/>
      <protection/>
    </xf>
    <xf numFmtId="0" fontId="30" fillId="0" borderId="20" xfId="68" applyFont="1" applyFill="1" applyBorder="1" applyAlignment="1" applyProtection="1">
      <alignment horizontal="left" vertical="center" wrapText="1"/>
      <protection/>
    </xf>
    <xf numFmtId="0" fontId="39" fillId="0" borderId="0" xfId="68" applyFont="1" applyFill="1" applyAlignment="1" applyProtection="1">
      <alignment horizontal="center" vertical="center"/>
      <protection/>
    </xf>
    <xf numFmtId="0" fontId="39" fillId="0" borderId="0" xfId="68" applyFont="1" applyFill="1" applyAlignment="1" applyProtection="1">
      <alignment vertical="center"/>
      <protection/>
    </xf>
    <xf numFmtId="0" fontId="39" fillId="0" borderId="0" xfId="68" applyFont="1" applyFill="1" applyAlignment="1">
      <alignment horizontal="center" vertical="center"/>
      <protection/>
    </xf>
    <xf numFmtId="0" fontId="0" fillId="0" borderId="0" xfId="62" applyFill="1" applyAlignment="1" applyProtection="1">
      <alignment horizontal="left"/>
      <protection/>
    </xf>
    <xf numFmtId="0" fontId="0" fillId="0" borderId="0" xfId="62" applyFill="1" applyAlignment="1" applyProtection="1">
      <alignment horizontal="center" vertical="center" wrapText="1"/>
      <protection/>
    </xf>
    <xf numFmtId="0" fontId="0" fillId="0" borderId="0" xfId="62" applyFill="1" applyProtection="1">
      <alignment/>
      <protection/>
    </xf>
    <xf numFmtId="0" fontId="0" fillId="0" borderId="0" xfId="62" applyProtection="1">
      <alignment/>
      <protection/>
    </xf>
    <xf numFmtId="0" fontId="10" fillId="0" borderId="0" xfId="62" applyFont="1" applyFill="1" applyAlignment="1" applyProtection="1">
      <alignment horizontal="right"/>
      <protection/>
    </xf>
    <xf numFmtId="3" fontId="41" fillId="0" borderId="0" xfId="62" applyNumberFormat="1" applyFont="1" applyFill="1" applyAlignment="1" applyProtection="1">
      <alignment/>
      <protection/>
    </xf>
    <xf numFmtId="0" fontId="10" fillId="0" borderId="0" xfId="62" applyFont="1" applyFill="1" applyAlignment="1" applyProtection="1">
      <alignment horizontal="left"/>
      <protection/>
    </xf>
    <xf numFmtId="0" fontId="0" fillId="0" borderId="0" xfId="62" applyFill="1" applyAlignment="1" applyProtection="1">
      <alignment horizontal="left" vertical="center" wrapText="1"/>
      <protection/>
    </xf>
    <xf numFmtId="0" fontId="0" fillId="0" borderId="0" xfId="62" applyFill="1" applyAlignment="1" applyProtection="1">
      <alignment horizontal="right"/>
      <protection/>
    </xf>
    <xf numFmtId="0" fontId="26" fillId="0" borderId="33" xfId="63" applyFont="1" applyFill="1" applyBorder="1" applyAlignment="1" applyProtection="1">
      <alignment horizontal="center" vertical="center" wrapText="1"/>
      <protection/>
    </xf>
    <xf numFmtId="0" fontId="26" fillId="0" borderId="34" xfId="63" applyFont="1" applyFill="1" applyBorder="1" applyAlignment="1" applyProtection="1">
      <alignment horizontal="center" vertical="center" wrapText="1"/>
      <protection/>
    </xf>
    <xf numFmtId="3" fontId="26" fillId="0" borderId="34" xfId="63" applyNumberFormat="1" applyFont="1" applyFill="1" applyBorder="1" applyAlignment="1" applyProtection="1">
      <alignment horizontal="center" vertical="center" wrapText="1"/>
      <protection/>
    </xf>
    <xf numFmtId="3" fontId="26" fillId="0" borderId="35" xfId="63" applyNumberFormat="1" applyFont="1" applyFill="1" applyBorder="1" applyAlignment="1" applyProtection="1">
      <alignment horizontal="center" vertical="center" wrapText="1"/>
      <protection/>
    </xf>
    <xf numFmtId="0" fontId="22" fillId="0" borderId="0" xfId="63" applyFont="1" applyFill="1" applyProtection="1">
      <alignment/>
      <protection/>
    </xf>
    <xf numFmtId="0" fontId="42" fillId="0" borderId="36" xfId="63" applyNumberFormat="1" applyFont="1" applyFill="1" applyBorder="1" applyAlignment="1" applyProtection="1">
      <alignment horizontal="center" vertical="center" wrapText="1"/>
      <protection/>
    </xf>
    <xf numFmtId="0" fontId="42" fillId="0" borderId="29" xfId="63" applyNumberFormat="1" applyFont="1" applyFill="1" applyBorder="1" applyAlignment="1" applyProtection="1">
      <alignment horizontal="center" vertical="center" wrapText="1"/>
      <protection/>
    </xf>
    <xf numFmtId="3" fontId="42" fillId="0" borderId="29" xfId="63" applyNumberFormat="1" applyFont="1" applyFill="1" applyBorder="1" applyAlignment="1" applyProtection="1">
      <alignment horizontal="center" vertical="center" wrapText="1"/>
      <protection/>
    </xf>
    <xf numFmtId="3" fontId="42" fillId="0" borderId="37" xfId="63" applyNumberFormat="1" applyFont="1" applyFill="1" applyBorder="1" applyAlignment="1" applyProtection="1">
      <alignment horizontal="center" vertical="center" wrapText="1"/>
      <protection/>
    </xf>
    <xf numFmtId="0" fontId="22" fillId="0" borderId="0" xfId="63" applyNumberFormat="1" applyFont="1" applyFill="1" applyAlignment="1" applyProtection="1">
      <alignment horizontal="center"/>
      <protection/>
    </xf>
    <xf numFmtId="0" fontId="26" fillId="0" borderId="11" xfId="71" applyFont="1" applyFill="1" applyBorder="1" applyAlignment="1" applyProtection="1">
      <alignment horizontal="right" vertical="center"/>
      <protection/>
    </xf>
    <xf numFmtId="49" fontId="26" fillId="0" borderId="10" xfId="71" applyNumberFormat="1" applyFont="1" applyFill="1" applyBorder="1" applyAlignment="1" applyProtection="1">
      <alignment horizontal="center" vertical="center"/>
      <protection/>
    </xf>
    <xf numFmtId="3" fontId="26" fillId="0" borderId="10" xfId="71" applyNumberFormat="1" applyFont="1" applyFill="1" applyBorder="1" applyAlignment="1" applyProtection="1">
      <alignment horizontal="left" vertical="center" wrapText="1"/>
      <protection/>
    </xf>
    <xf numFmtId="3" fontId="26" fillId="0" borderId="10" xfId="71" applyNumberFormat="1" applyFont="1" applyFill="1" applyBorder="1" applyAlignment="1" applyProtection="1">
      <alignment horizontal="right" vertical="center" wrapText="1"/>
      <protection/>
    </xf>
    <xf numFmtId="3" fontId="26" fillId="0" borderId="12" xfId="71" applyNumberFormat="1" applyFont="1" applyFill="1" applyBorder="1" applyAlignment="1" applyProtection="1">
      <alignment horizontal="right" vertical="center" wrapText="1"/>
      <protection/>
    </xf>
    <xf numFmtId="0" fontId="26" fillId="0" borderId="0" xfId="71" applyFont="1" applyFill="1" applyProtection="1">
      <alignment/>
      <protection/>
    </xf>
    <xf numFmtId="0" fontId="22" fillId="0" borderId="11" xfId="71" applyFont="1" applyFill="1" applyBorder="1" applyAlignment="1" applyProtection="1">
      <alignment horizontal="right" vertical="center"/>
      <protection/>
    </xf>
    <xf numFmtId="49" fontId="22" fillId="0" borderId="10" xfId="71" applyNumberFormat="1" applyFont="1" applyFill="1" applyBorder="1" applyAlignment="1" applyProtection="1">
      <alignment horizontal="center" vertical="center"/>
      <protection/>
    </xf>
    <xf numFmtId="3" fontId="22" fillId="0" borderId="10" xfId="71" applyNumberFormat="1" applyFont="1" applyFill="1" applyBorder="1" applyAlignment="1" applyProtection="1">
      <alignment horizontal="left" vertical="center" wrapText="1"/>
      <protection/>
    </xf>
    <xf numFmtId="3" fontId="0" fillId="0" borderId="10" xfId="70" applyNumberFormat="1" applyFont="1" applyFill="1" applyBorder="1" applyAlignment="1" applyProtection="1">
      <alignment horizontal="right" vertical="center" wrapText="1"/>
      <protection/>
    </xf>
    <xf numFmtId="3" fontId="22" fillId="0" borderId="10" xfId="71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71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71" applyFont="1" applyFill="1" applyProtection="1">
      <alignment/>
      <protection/>
    </xf>
    <xf numFmtId="3" fontId="22" fillId="0" borderId="12" xfId="71" applyNumberFormat="1" applyFont="1" applyFill="1" applyBorder="1" applyAlignment="1" applyProtection="1">
      <alignment horizontal="right" vertical="center"/>
      <protection locked="0"/>
    </xf>
    <xf numFmtId="3" fontId="10" fillId="0" borderId="10" xfId="70" applyNumberFormat="1" applyFont="1" applyFill="1" applyBorder="1" applyAlignment="1" applyProtection="1">
      <alignment horizontal="right" vertical="center" wrapText="1"/>
      <protection/>
    </xf>
    <xf numFmtId="3" fontId="26" fillId="0" borderId="10" xfId="71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71" applyNumberFormat="1" applyFont="1" applyFill="1" applyBorder="1" applyAlignment="1" applyProtection="1">
      <alignment horizontal="right" vertical="center"/>
      <protection locked="0"/>
    </xf>
    <xf numFmtId="3" fontId="22" fillId="0" borderId="10" xfId="71" applyNumberFormat="1" applyFont="1" applyFill="1" applyBorder="1" applyAlignment="1" applyProtection="1">
      <alignment horizontal="left" vertical="center"/>
      <protection/>
    </xf>
    <xf numFmtId="0" fontId="26" fillId="0" borderId="11" xfId="71" applyFont="1" applyFill="1" applyBorder="1" applyAlignment="1" applyProtection="1">
      <alignment horizontal="center" vertical="center"/>
      <protection/>
    </xf>
    <xf numFmtId="3" fontId="26" fillId="0" borderId="10" xfId="71" applyNumberFormat="1" applyFont="1" applyFill="1" applyBorder="1" applyAlignment="1" applyProtection="1">
      <alignment horizontal="right" vertical="center"/>
      <protection locked="0"/>
    </xf>
    <xf numFmtId="3" fontId="26" fillId="0" borderId="10" xfId="71" applyNumberFormat="1" applyFont="1" applyFill="1" applyBorder="1" applyAlignment="1" applyProtection="1">
      <alignment horizontal="right" vertical="center"/>
      <protection/>
    </xf>
    <xf numFmtId="3" fontId="26" fillId="0" borderId="12" xfId="71" applyNumberFormat="1" applyFont="1" applyFill="1" applyBorder="1" applyAlignment="1" applyProtection="1">
      <alignment horizontal="right" vertical="center"/>
      <protection/>
    </xf>
    <xf numFmtId="3" fontId="22" fillId="0" borderId="10" xfId="71" applyNumberFormat="1" applyFont="1" applyFill="1" applyBorder="1" applyAlignment="1" applyProtection="1">
      <alignment horizontal="right" vertical="center"/>
      <protection locked="0"/>
    </xf>
    <xf numFmtId="3" fontId="26" fillId="0" borderId="10" xfId="71" applyNumberFormat="1" applyFont="1" applyFill="1" applyBorder="1" applyAlignment="1" applyProtection="1">
      <alignment horizontal="left" vertical="center"/>
      <protection/>
    </xf>
    <xf numFmtId="0" fontId="26" fillId="0" borderId="19" xfId="71" applyFont="1" applyFill="1" applyBorder="1" applyAlignment="1" applyProtection="1">
      <alignment horizontal="center" vertical="center"/>
      <protection/>
    </xf>
    <xf numFmtId="49" fontId="26" fillId="0" borderId="13" xfId="71" applyNumberFormat="1" applyFont="1" applyFill="1" applyBorder="1" applyAlignment="1" applyProtection="1">
      <alignment horizontal="center" vertical="center"/>
      <protection/>
    </xf>
    <xf numFmtId="3" fontId="26" fillId="0" borderId="13" xfId="71" applyNumberFormat="1" applyFont="1" applyFill="1" applyBorder="1" applyAlignment="1" applyProtection="1">
      <alignment horizontal="left" vertical="center" wrapText="1"/>
      <protection/>
    </xf>
    <xf numFmtId="3" fontId="26" fillId="0" borderId="13" xfId="71" applyNumberFormat="1" applyFont="1" applyFill="1" applyBorder="1" applyAlignment="1" applyProtection="1">
      <alignment horizontal="right" vertical="center"/>
      <protection/>
    </xf>
    <xf numFmtId="3" fontId="26" fillId="0" borderId="14" xfId="71" applyNumberFormat="1" applyFont="1" applyFill="1" applyBorder="1" applyAlignment="1" applyProtection="1">
      <alignment horizontal="right" vertical="center"/>
      <protection/>
    </xf>
    <xf numFmtId="0" fontId="26" fillId="0" borderId="0" xfId="71" applyFont="1" applyFill="1" applyBorder="1" applyAlignment="1" applyProtection="1">
      <alignment horizontal="center" vertical="center"/>
      <protection/>
    </xf>
    <xf numFmtId="49" fontId="26" fillId="0" borderId="0" xfId="71" applyNumberFormat="1" applyFont="1" applyFill="1" applyBorder="1" applyAlignment="1" applyProtection="1">
      <alignment horizontal="center" vertical="center"/>
      <protection/>
    </xf>
    <xf numFmtId="3" fontId="26" fillId="0" borderId="0" xfId="71" applyNumberFormat="1" applyFont="1" applyFill="1" applyBorder="1" applyAlignment="1" applyProtection="1">
      <alignment horizontal="left" vertical="center"/>
      <protection/>
    </xf>
    <xf numFmtId="3" fontId="26" fillId="0" borderId="0" xfId="71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Alignment="1" applyProtection="1">
      <alignment horizontal="left" vertical="center" wrapText="1"/>
      <protection/>
    </xf>
    <xf numFmtId="0" fontId="0" fillId="0" borderId="0" xfId="62" applyFont="1" applyProtection="1">
      <alignment/>
      <protection/>
    </xf>
    <xf numFmtId="0" fontId="26" fillId="0" borderId="33" xfId="62" applyFont="1" applyFill="1" applyBorder="1" applyAlignment="1" applyProtection="1">
      <alignment horizontal="center" vertical="center" wrapText="1"/>
      <protection/>
    </xf>
    <xf numFmtId="0" fontId="26" fillId="0" borderId="34" xfId="62" applyFont="1" applyFill="1" applyBorder="1" applyAlignment="1" applyProtection="1">
      <alignment horizontal="center" vertical="center" wrapText="1"/>
      <protection/>
    </xf>
    <xf numFmtId="3" fontId="26" fillId="0" borderId="35" xfId="62" applyNumberFormat="1" applyFont="1" applyFill="1" applyBorder="1" applyAlignment="1" applyProtection="1">
      <alignment horizontal="center" vertical="center" wrapText="1"/>
      <protection/>
    </xf>
    <xf numFmtId="0" fontId="43" fillId="0" borderId="38" xfId="62" applyNumberFormat="1" applyFont="1" applyFill="1" applyBorder="1" applyAlignment="1" applyProtection="1">
      <alignment horizontal="center" vertical="center" wrapText="1"/>
      <protection/>
    </xf>
    <xf numFmtId="0" fontId="43" fillId="0" borderId="16" xfId="62" applyNumberFormat="1" applyFont="1" applyFill="1" applyBorder="1" applyAlignment="1" applyProtection="1">
      <alignment horizontal="center" vertical="center" wrapText="1"/>
      <protection/>
    </xf>
    <xf numFmtId="3" fontId="43" fillId="0" borderId="17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62" applyAlignment="1" applyProtection="1">
      <alignment horizontal="right"/>
      <protection/>
    </xf>
    <xf numFmtId="0" fontId="26" fillId="0" borderId="11" xfId="62" applyNumberFormat="1" applyFont="1" applyFill="1" applyBorder="1" applyAlignment="1" applyProtection="1">
      <alignment horizontal="center" vertical="center" wrapText="1"/>
      <protection/>
    </xf>
    <xf numFmtId="0" fontId="26" fillId="0" borderId="10" xfId="62" applyNumberFormat="1" applyFont="1" applyFill="1" applyBorder="1" applyAlignment="1" applyProtection="1">
      <alignment horizontal="center" vertical="center" wrapText="1"/>
      <protection/>
    </xf>
    <xf numFmtId="3" fontId="26" fillId="0" borderId="12" xfId="62" applyNumberFormat="1" applyFont="1" applyFill="1" applyBorder="1" applyAlignment="1" applyProtection="1">
      <alignment horizontal="right" vertical="center" wrapText="1"/>
      <protection/>
    </xf>
    <xf numFmtId="0" fontId="22" fillId="0" borderId="11" xfId="70" applyFont="1" applyFill="1" applyBorder="1" applyAlignment="1" applyProtection="1">
      <alignment horizontal="center" vertical="center"/>
      <protection/>
    </xf>
    <xf numFmtId="49" fontId="22" fillId="0" borderId="10" xfId="70" applyNumberFormat="1" applyFont="1" applyFill="1" applyBorder="1" applyAlignment="1" applyProtection="1">
      <alignment horizontal="center" vertical="center"/>
      <protection/>
    </xf>
    <xf numFmtId="3" fontId="22" fillId="0" borderId="12" xfId="70" applyNumberFormat="1" applyFont="1" applyFill="1" applyBorder="1" applyAlignment="1" applyProtection="1">
      <alignment horizontal="right" vertical="center"/>
      <protection locked="0"/>
    </xf>
    <xf numFmtId="0" fontId="22" fillId="0" borderId="19" xfId="70" applyFont="1" applyFill="1" applyBorder="1" applyAlignment="1" applyProtection="1">
      <alignment horizontal="center" vertical="center"/>
      <protection/>
    </xf>
    <xf numFmtId="49" fontId="22" fillId="0" borderId="13" xfId="70" applyNumberFormat="1" applyFont="1" applyFill="1" applyBorder="1" applyAlignment="1" applyProtection="1">
      <alignment horizontal="center" vertical="center"/>
      <protection/>
    </xf>
    <xf numFmtId="3" fontId="22" fillId="0" borderId="14" xfId="70" applyNumberFormat="1" applyFont="1" applyFill="1" applyBorder="1" applyAlignment="1" applyProtection="1">
      <alignment horizontal="right" vertical="center"/>
      <protection locked="0"/>
    </xf>
    <xf numFmtId="0" fontId="22" fillId="0" borderId="0" xfId="70" applyFont="1" applyFill="1" applyBorder="1" applyAlignment="1" applyProtection="1">
      <alignment horizontal="center" vertical="center"/>
      <protection/>
    </xf>
    <xf numFmtId="49" fontId="22" fillId="0" borderId="0" xfId="70" applyNumberFormat="1" applyFont="1" applyFill="1" applyBorder="1" applyAlignment="1" applyProtection="1">
      <alignment horizontal="center" vertical="center"/>
      <protection/>
    </xf>
    <xf numFmtId="3" fontId="22" fillId="0" borderId="0" xfId="70" applyNumberFormat="1" applyFont="1" applyFill="1" applyBorder="1" applyAlignment="1" applyProtection="1">
      <alignment horizontal="left" vertical="center" wrapText="1"/>
      <protection/>
    </xf>
    <xf numFmtId="0" fontId="22" fillId="0" borderId="0" xfId="70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Alignment="1" applyProtection="1">
      <alignment horizontal="center"/>
      <protection/>
    </xf>
    <xf numFmtId="0" fontId="22" fillId="0" borderId="0" xfId="62" applyFont="1" applyFill="1" applyProtection="1">
      <alignment/>
      <protection/>
    </xf>
    <xf numFmtId="3" fontId="22" fillId="0" borderId="0" xfId="62" applyNumberFormat="1" applyFont="1" applyFill="1" applyBorder="1" applyAlignment="1" applyProtection="1">
      <alignment/>
      <protection/>
    </xf>
    <xf numFmtId="3" fontId="22" fillId="0" borderId="0" xfId="62" applyNumberFormat="1" applyFont="1" applyFill="1" applyAlignment="1" applyProtection="1">
      <alignment/>
      <protection/>
    </xf>
    <xf numFmtId="3" fontId="41" fillId="0" borderId="0" xfId="62" applyNumberFormat="1" applyFont="1" applyFill="1" applyAlignment="1" applyProtection="1">
      <alignment horizontal="left"/>
      <protection/>
    </xf>
    <xf numFmtId="3" fontId="22" fillId="0" borderId="0" xfId="62" applyNumberFormat="1" applyFont="1" applyFill="1" applyProtection="1">
      <alignment/>
      <protection/>
    </xf>
    <xf numFmtId="0" fontId="26" fillId="0" borderId="39" xfId="62" applyFont="1" applyFill="1" applyBorder="1" applyAlignment="1" applyProtection="1">
      <alignment horizontal="center" vertical="center" wrapText="1"/>
      <protection/>
    </xf>
    <xf numFmtId="0" fontId="43" fillId="0" borderId="16" xfId="62" applyFont="1" applyFill="1" applyBorder="1" applyAlignment="1" applyProtection="1">
      <alignment horizontal="center" vertical="center"/>
      <protection/>
    </xf>
    <xf numFmtId="3" fontId="43" fillId="0" borderId="16" xfId="62" applyNumberFormat="1" applyFont="1" applyFill="1" applyBorder="1" applyAlignment="1" applyProtection="1">
      <alignment horizontal="center" vertical="center"/>
      <protection/>
    </xf>
    <xf numFmtId="0" fontId="43" fillId="0" borderId="17" xfId="62" applyFont="1" applyFill="1" applyBorder="1" applyAlignment="1" applyProtection="1">
      <alignment horizontal="center" vertical="center"/>
      <protection/>
    </xf>
    <xf numFmtId="3" fontId="22" fillId="0" borderId="10" xfId="62" applyNumberFormat="1" applyFont="1" applyFill="1" applyBorder="1" applyAlignment="1" applyProtection="1">
      <alignment horizontal="right"/>
      <protection locked="0"/>
    </xf>
    <xf numFmtId="3" fontId="26" fillId="0" borderId="10" xfId="62" applyNumberFormat="1" applyFont="1" applyFill="1" applyBorder="1" applyAlignment="1" applyProtection="1">
      <alignment horizontal="right"/>
      <protection/>
    </xf>
    <xf numFmtId="3" fontId="26" fillId="0" borderId="12" xfId="62" applyNumberFormat="1" applyFont="1" applyFill="1" applyBorder="1" applyAlignment="1" applyProtection="1">
      <alignment horizontal="right"/>
      <protection locked="0"/>
    </xf>
    <xf numFmtId="3" fontId="22" fillId="0" borderId="13" xfId="62" applyNumberFormat="1" applyFont="1" applyFill="1" applyBorder="1" applyAlignment="1" applyProtection="1">
      <alignment horizontal="right"/>
      <protection locked="0"/>
    </xf>
    <xf numFmtId="3" fontId="22" fillId="0" borderId="13" xfId="62" applyNumberFormat="1" applyFont="1" applyFill="1" applyBorder="1" applyProtection="1">
      <alignment/>
      <protection locked="0"/>
    </xf>
    <xf numFmtId="3" fontId="26" fillId="0" borderId="13" xfId="62" applyNumberFormat="1" applyFont="1" applyFill="1" applyBorder="1" applyAlignment="1" applyProtection="1">
      <alignment horizontal="right"/>
      <protection/>
    </xf>
    <xf numFmtId="3" fontId="26" fillId="0" borderId="14" xfId="62" applyNumberFormat="1" applyFont="1" applyFill="1" applyBorder="1" applyAlignment="1" applyProtection="1">
      <alignment horizontal="right"/>
      <protection locked="0"/>
    </xf>
    <xf numFmtId="0" fontId="44" fillId="0" borderId="0" xfId="62" applyFont="1">
      <alignment/>
      <protection/>
    </xf>
    <xf numFmtId="0" fontId="0" fillId="0" borderId="0" xfId="62">
      <alignment/>
      <protection/>
    </xf>
    <xf numFmtId="0" fontId="0" fillId="0" borderId="0" xfId="62" applyFont="1">
      <alignment/>
      <protection/>
    </xf>
    <xf numFmtId="0" fontId="24" fillId="0" borderId="0" xfId="67" applyFont="1" applyAlignment="1" applyProtection="1">
      <alignment horizontal="left"/>
      <protection/>
    </xf>
    <xf numFmtId="0" fontId="24" fillId="0" borderId="0" xfId="67" applyFont="1" applyProtection="1">
      <alignment/>
      <protection/>
    </xf>
    <xf numFmtId="188" fontId="45" fillId="0" borderId="0" xfId="67" applyNumberFormat="1" applyFont="1" applyAlignment="1" applyProtection="1">
      <alignment horizontal="left" vertical="center"/>
      <protection/>
    </xf>
    <xf numFmtId="3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horizontal="left"/>
      <protection/>
    </xf>
    <xf numFmtId="0" fontId="0" fillId="0" borderId="0" xfId="66" applyFill="1" applyAlignment="1">
      <alignment horizontal="center" vertical="center" wrapText="1"/>
      <protection/>
    </xf>
    <xf numFmtId="0" fontId="0" fillId="0" borderId="0" xfId="66" applyFill="1">
      <alignment/>
      <protection/>
    </xf>
    <xf numFmtId="0" fontId="0" fillId="0" borderId="0" xfId="66">
      <alignment/>
      <protection/>
    </xf>
    <xf numFmtId="0" fontId="46" fillId="0" borderId="0" xfId="66" applyFont="1" applyFill="1" applyAlignment="1">
      <alignment horizontal="right"/>
      <protection/>
    </xf>
    <xf numFmtId="0" fontId="0" fillId="0" borderId="0" xfId="66" applyFill="1" applyAlignment="1" applyProtection="1">
      <alignment horizontal="left" vertical="center" wrapText="1"/>
      <protection/>
    </xf>
    <xf numFmtId="0" fontId="0" fillId="0" borderId="0" xfId="66" applyFill="1" applyProtection="1">
      <alignment/>
      <protection/>
    </xf>
    <xf numFmtId="0" fontId="0" fillId="0" borderId="0" xfId="66" applyFill="1" applyAlignment="1">
      <alignment horizontal="right"/>
      <protection/>
    </xf>
    <xf numFmtId="49" fontId="26" fillId="0" borderId="40" xfId="66" applyNumberFormat="1" applyFont="1" applyFill="1" applyBorder="1" applyAlignment="1" applyProtection="1">
      <alignment horizontal="center" vertical="center" wrapText="1"/>
      <protection/>
    </xf>
    <xf numFmtId="0" fontId="26" fillId="0" borderId="40" xfId="66" applyFont="1" applyFill="1" applyBorder="1" applyAlignment="1" applyProtection="1">
      <alignment horizontal="center" vertical="center" wrapText="1"/>
      <protection/>
    </xf>
    <xf numFmtId="49" fontId="43" fillId="0" borderId="38" xfId="66" applyNumberFormat="1" applyFont="1" applyFill="1" applyBorder="1" applyAlignment="1" applyProtection="1">
      <alignment horizontal="center" vertical="center" wrapText="1"/>
      <protection/>
    </xf>
    <xf numFmtId="0" fontId="43" fillId="0" borderId="16" xfId="66" applyNumberFormat="1" applyFont="1" applyFill="1" applyBorder="1" applyAlignment="1" applyProtection="1">
      <alignment horizontal="center" vertical="center" wrapText="1"/>
      <protection/>
    </xf>
    <xf numFmtId="3" fontId="43" fillId="0" borderId="16" xfId="66" applyNumberFormat="1" applyFont="1" applyFill="1" applyBorder="1" applyAlignment="1" applyProtection="1">
      <alignment horizontal="center" vertical="center" wrapText="1"/>
      <protection/>
    </xf>
    <xf numFmtId="49" fontId="26" fillId="0" borderId="11" xfId="66" applyNumberFormat="1" applyFont="1" applyFill="1" applyBorder="1" applyAlignment="1" applyProtection="1">
      <alignment horizontal="center" vertical="center"/>
      <protection/>
    </xf>
    <xf numFmtId="49" fontId="26" fillId="0" borderId="10" xfId="66" applyNumberFormat="1" applyFont="1" applyFill="1" applyBorder="1" applyAlignment="1" applyProtection="1">
      <alignment horizontal="center" vertical="center"/>
      <protection/>
    </xf>
    <xf numFmtId="3" fontId="26" fillId="0" borderId="10" xfId="66" applyNumberFormat="1" applyFont="1" applyFill="1" applyBorder="1" applyAlignment="1" applyProtection="1">
      <alignment horizontal="left" vertical="center" wrapText="1"/>
      <protection/>
    </xf>
    <xf numFmtId="188" fontId="26" fillId="0" borderId="10" xfId="66" applyNumberFormat="1" applyFont="1" applyFill="1" applyBorder="1" applyAlignment="1" applyProtection="1">
      <alignment horizontal="right" vertical="center" wrapText="1"/>
      <protection/>
    </xf>
    <xf numFmtId="49" fontId="26" fillId="0" borderId="11" xfId="70" applyNumberFormat="1" applyFont="1" applyFill="1" applyBorder="1" applyAlignment="1" applyProtection="1">
      <alignment horizontal="center" vertical="center"/>
      <protection/>
    </xf>
    <xf numFmtId="49" fontId="26" fillId="0" borderId="10" xfId="70" applyNumberFormat="1" applyFont="1" applyFill="1" applyBorder="1" applyAlignment="1" applyProtection="1">
      <alignment horizontal="center" vertical="center"/>
      <protection/>
    </xf>
    <xf numFmtId="3" fontId="26" fillId="0" borderId="10" xfId="70" applyNumberFormat="1" applyFont="1" applyFill="1" applyBorder="1" applyAlignment="1" applyProtection="1">
      <alignment horizontal="left" vertical="center" wrapText="1"/>
      <protection/>
    </xf>
    <xf numFmtId="188" fontId="26" fillId="0" borderId="10" xfId="70" applyNumberFormat="1" applyFont="1" applyFill="1" applyBorder="1" applyAlignment="1" applyProtection="1">
      <alignment horizontal="right" vertical="center"/>
      <protection locked="0"/>
    </xf>
    <xf numFmtId="188" fontId="26" fillId="0" borderId="10" xfId="70" applyNumberFormat="1" applyFont="1" applyFill="1" applyBorder="1" applyAlignment="1" applyProtection="1">
      <alignment horizontal="right" vertical="center"/>
      <protection/>
    </xf>
    <xf numFmtId="49" fontId="22" fillId="0" borderId="11" xfId="70" applyNumberFormat="1" applyFont="1" applyFill="1" applyBorder="1" applyAlignment="1" applyProtection="1">
      <alignment horizontal="center" vertical="center"/>
      <protection/>
    </xf>
    <xf numFmtId="188" fontId="22" fillId="0" borderId="10" xfId="70" applyNumberFormat="1" applyFont="1" applyFill="1" applyBorder="1" applyAlignment="1" applyProtection="1">
      <alignment horizontal="right" vertical="center"/>
      <protection locked="0"/>
    </xf>
    <xf numFmtId="0" fontId="22" fillId="0" borderId="10" xfId="70" applyFont="1" applyFill="1" applyBorder="1" applyAlignment="1" applyProtection="1">
      <alignment vertical="center" wrapText="1"/>
      <protection/>
    </xf>
    <xf numFmtId="188" fontId="22" fillId="0" borderId="10" xfId="70" applyNumberFormat="1" applyFont="1" applyFill="1" applyBorder="1" applyAlignment="1" applyProtection="1">
      <alignment horizontal="right" vertical="center"/>
      <protection/>
    </xf>
    <xf numFmtId="188" fontId="22" fillId="0" borderId="10" xfId="70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70" applyNumberFormat="1" applyFont="1" applyFill="1" applyBorder="1" applyAlignment="1" applyProtection="1">
      <alignment horizontal="center" vertical="center"/>
      <protection/>
    </xf>
    <xf numFmtId="0" fontId="0" fillId="0" borderId="0" xfId="66" applyFont="1">
      <alignment/>
      <protection/>
    </xf>
    <xf numFmtId="49" fontId="22" fillId="0" borderId="10" xfId="70" applyNumberFormat="1" applyFont="1" applyFill="1" applyBorder="1" applyAlignment="1" applyProtection="1">
      <alignment horizontal="center" vertical="center"/>
      <protection/>
    </xf>
    <xf numFmtId="49" fontId="26" fillId="0" borderId="10" xfId="70" applyNumberFormat="1" applyFont="1" applyFill="1" applyBorder="1" applyAlignment="1" applyProtection="1">
      <alignment horizontal="center" vertical="center"/>
      <protection/>
    </xf>
    <xf numFmtId="49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15" fillId="0" borderId="0" xfId="57" applyFont="1" applyFill="1" applyAlignment="1" applyProtection="1">
      <alignment horizontal="center" vertical="center" wrapText="1"/>
      <protection/>
    </xf>
    <xf numFmtId="0" fontId="10" fillId="0" borderId="24" xfId="57" applyFont="1" applyFill="1" applyBorder="1" applyAlignment="1" applyProtection="1">
      <alignment horizontal="center" vertical="center" wrapText="1"/>
      <protection/>
    </xf>
    <xf numFmtId="0" fontId="10" fillId="0" borderId="0" xfId="57" applyFont="1" applyFill="1" applyBorder="1" applyAlignment="1" applyProtection="1">
      <alignment horizontal="center" vertical="center" wrapText="1"/>
      <protection/>
    </xf>
    <xf numFmtId="0" fontId="10" fillId="0" borderId="24" xfId="57" applyFont="1" applyBorder="1" applyAlignment="1" applyProtection="1">
      <alignment horizontal="center" vertical="center"/>
      <protection/>
    </xf>
    <xf numFmtId="0" fontId="10" fillId="0" borderId="0" xfId="57" applyFont="1" applyBorder="1" applyAlignment="1" applyProtection="1">
      <alignment horizontal="center" vertical="center"/>
      <protection/>
    </xf>
    <xf numFmtId="3" fontId="0" fillId="0" borderId="24" xfId="57" applyNumberFormat="1" applyBorder="1" applyProtection="1">
      <alignment/>
      <protection/>
    </xf>
    <xf numFmtId="0" fontId="15" fillId="0" borderId="0" xfId="57" applyFont="1" applyFill="1" applyAlignment="1" applyProtection="1">
      <alignment vertical="center" wrapText="1"/>
      <protection/>
    </xf>
    <xf numFmtId="3" fontId="0" fillId="0" borderId="10" xfId="57" applyNumberFormat="1" applyBorder="1" applyAlignment="1" applyProtection="1">
      <alignment horizontal="center" vertical="center"/>
      <protection locked="0"/>
    </xf>
    <xf numFmtId="0" fontId="0" fillId="0" borderId="10" xfId="57" applyNumberFormat="1" applyFont="1" applyBorder="1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right"/>
      <protection/>
    </xf>
    <xf numFmtId="191" fontId="0" fillId="0" borderId="10" xfId="57" applyNumberFormat="1" applyBorder="1" applyAlignment="1" applyProtection="1">
      <alignment horizontal="center" vertical="center"/>
      <protection locked="0"/>
    </xf>
    <xf numFmtId="3" fontId="0" fillId="0" borderId="10" xfId="57" applyNumberFormat="1" applyBorder="1" applyAlignment="1" applyProtection="1">
      <alignment vertical="center"/>
      <protection locked="0"/>
    </xf>
    <xf numFmtId="1" fontId="0" fillId="0" borderId="10" xfId="57" applyNumberFormat="1" applyBorder="1" applyAlignment="1" applyProtection="1">
      <alignment horizontal="center" vertical="center"/>
      <protection locked="0"/>
    </xf>
    <xf numFmtId="3" fontId="0" fillId="0" borderId="10" xfId="57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8" applyFont="1" applyFill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center" vertical="center"/>
      <protection/>
    </xf>
    <xf numFmtId="0" fontId="6" fillId="0" borderId="10" xfId="68" applyFont="1" applyFill="1" applyBorder="1" applyAlignment="1" applyProtection="1">
      <alignment horizontal="center" vertical="center" wrapText="1"/>
      <protection/>
    </xf>
    <xf numFmtId="49" fontId="6" fillId="0" borderId="10" xfId="68" applyNumberFormat="1" applyFont="1" applyFill="1" applyBorder="1" applyAlignment="1" applyProtection="1">
      <alignment horizontal="center" vertical="center" wrapText="1"/>
      <protection/>
    </xf>
    <xf numFmtId="0" fontId="6" fillId="0" borderId="32" xfId="68" applyFont="1" applyFill="1" applyBorder="1" applyAlignment="1" applyProtection="1">
      <alignment horizontal="center" vertical="center" wrapText="1"/>
      <protection/>
    </xf>
    <xf numFmtId="0" fontId="6" fillId="0" borderId="29" xfId="68" applyFont="1" applyFill="1" applyBorder="1" applyAlignment="1" applyProtection="1">
      <alignment horizontal="center" vertical="center" wrapText="1"/>
      <protection/>
    </xf>
    <xf numFmtId="0" fontId="6" fillId="0" borderId="20" xfId="68" applyFont="1" applyFill="1" applyBorder="1" applyAlignment="1" applyProtection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49" fontId="6" fillId="0" borderId="10" xfId="68" applyNumberFormat="1" applyFont="1" applyFill="1" applyBorder="1" applyAlignment="1">
      <alignment horizontal="center" vertical="center" wrapText="1"/>
      <protection/>
    </xf>
    <xf numFmtId="0" fontId="31" fillId="0" borderId="10" xfId="68" applyFont="1" applyFill="1" applyBorder="1" applyAlignment="1">
      <alignment horizontal="center" vertical="center" wrapText="1"/>
      <protection/>
    </xf>
    <xf numFmtId="49" fontId="31" fillId="0" borderId="10" xfId="68" applyNumberFormat="1" applyFont="1" applyFill="1" applyBorder="1" applyAlignment="1">
      <alignment horizontal="center" vertical="center" wrapText="1"/>
      <protection/>
    </xf>
    <xf numFmtId="0" fontId="34" fillId="0" borderId="23" xfId="68" applyFont="1" applyFill="1" applyBorder="1" applyAlignment="1">
      <alignment horizontal="left" vertical="center" wrapText="1"/>
      <protection/>
    </xf>
    <xf numFmtId="0" fontId="34" fillId="0" borderId="25" xfId="68" applyFont="1" applyFill="1" applyBorder="1" applyAlignment="1">
      <alignment horizontal="left" vertical="center" wrapText="1"/>
      <protection/>
    </xf>
    <xf numFmtId="0" fontId="34" fillId="0" borderId="27" xfId="68" applyFont="1" applyFill="1" applyBorder="1" applyAlignment="1">
      <alignment horizontal="left" vertical="center" wrapText="1"/>
      <protection/>
    </xf>
    <xf numFmtId="0" fontId="31" fillId="0" borderId="10" xfId="68" applyFont="1" applyFill="1" applyBorder="1" applyAlignment="1" applyProtection="1">
      <alignment horizontal="left" vertical="center" wrapText="1"/>
      <protection/>
    </xf>
    <xf numFmtId="0" fontId="6" fillId="0" borderId="10" xfId="68" applyFont="1" applyFill="1" applyBorder="1" applyAlignment="1" applyProtection="1">
      <alignment horizontal="left" vertical="center" wrapText="1"/>
      <protection/>
    </xf>
    <xf numFmtId="0" fontId="32" fillId="0" borderId="10" xfId="68" applyFont="1" applyFill="1" applyBorder="1" applyAlignment="1" applyProtection="1">
      <alignment horizontal="left" vertical="center" wrapText="1"/>
      <protection/>
    </xf>
    <xf numFmtId="0" fontId="31" fillId="0" borderId="10" xfId="68" applyFont="1" applyFill="1" applyBorder="1" applyAlignment="1" applyProtection="1">
      <alignment horizontal="left" vertical="center" wrapText="1"/>
      <protection/>
    </xf>
    <xf numFmtId="0" fontId="30" fillId="0" borderId="10" xfId="68" applyFont="1" applyFill="1" applyBorder="1" applyAlignment="1" applyProtection="1">
      <alignment horizontal="left" vertical="center" wrapText="1"/>
      <protection/>
    </xf>
    <xf numFmtId="0" fontId="31" fillId="0" borderId="10" xfId="68" applyFont="1" applyFill="1" applyBorder="1" applyAlignment="1" applyProtection="1">
      <alignment horizontal="center" vertical="center" wrapText="1"/>
      <protection/>
    </xf>
    <xf numFmtId="0" fontId="31" fillId="0" borderId="23" xfId="68" applyFont="1" applyFill="1" applyBorder="1" applyAlignment="1" applyProtection="1">
      <alignment horizontal="left" vertical="center" wrapText="1"/>
      <protection/>
    </xf>
    <xf numFmtId="0" fontId="31" fillId="0" borderId="25" xfId="68" applyFont="1" applyFill="1" applyBorder="1" applyAlignment="1" applyProtection="1">
      <alignment horizontal="left" vertical="center" wrapText="1"/>
      <protection/>
    </xf>
    <xf numFmtId="0" fontId="31" fillId="0" borderId="27" xfId="68" applyFont="1" applyFill="1" applyBorder="1" applyAlignment="1" applyProtection="1">
      <alignment horizontal="left" vertical="center" wrapText="1"/>
      <protection/>
    </xf>
    <xf numFmtId="0" fontId="32" fillId="0" borderId="23" xfId="68" applyFont="1" applyFill="1" applyBorder="1" applyAlignment="1" applyProtection="1">
      <alignment horizontal="left" vertical="center" wrapText="1"/>
      <protection/>
    </xf>
    <xf numFmtId="0" fontId="32" fillId="0" borderId="25" xfId="68" applyFont="1" applyFill="1" applyBorder="1" applyAlignment="1" applyProtection="1">
      <alignment horizontal="left" vertical="center" wrapText="1"/>
      <protection/>
    </xf>
    <xf numFmtId="0" fontId="32" fillId="0" borderId="27" xfId="68" applyFont="1" applyFill="1" applyBorder="1" applyAlignment="1" applyProtection="1">
      <alignment horizontal="left" vertical="center" wrapText="1"/>
      <protection/>
    </xf>
    <xf numFmtId="0" fontId="32" fillId="0" borderId="10" xfId="68" applyFont="1" applyFill="1" applyBorder="1" applyAlignment="1" applyProtection="1">
      <alignment horizontal="left" vertical="center" wrapText="1"/>
      <protection/>
    </xf>
    <xf numFmtId="0" fontId="6" fillId="0" borderId="10" xfId="68" applyFont="1" applyFill="1" applyBorder="1" applyAlignment="1" applyProtection="1">
      <alignment horizontal="left" vertical="center" wrapText="1"/>
      <protection/>
    </xf>
    <xf numFmtId="0" fontId="35" fillId="0" borderId="0" xfId="68" applyFont="1" applyFill="1" applyAlignment="1" applyProtection="1">
      <alignment horizontal="center" vertical="center"/>
      <protection/>
    </xf>
    <xf numFmtId="0" fontId="6" fillId="0" borderId="0" xfId="62" applyFont="1" applyFill="1" applyAlignment="1" applyProtection="1">
      <alignment horizontal="center" vertical="center"/>
      <protection/>
    </xf>
    <xf numFmtId="0" fontId="37" fillId="0" borderId="0" xfId="68" applyFont="1" applyFill="1" applyAlignment="1" applyProtection="1">
      <alignment horizontal="center" vertical="center"/>
      <protection/>
    </xf>
    <xf numFmtId="0" fontId="31" fillId="0" borderId="0" xfId="68" applyFont="1" applyFill="1" applyAlignment="1" applyProtection="1">
      <alignment horizontal="center" vertical="center"/>
      <protection/>
    </xf>
    <xf numFmtId="0" fontId="22" fillId="0" borderId="10" xfId="68" applyFont="1" applyFill="1" applyBorder="1" applyAlignment="1" applyProtection="1">
      <alignment vertical="center"/>
      <protection/>
    </xf>
    <xf numFmtId="0" fontId="31" fillId="0" borderId="0" xfId="62" applyFont="1" applyFill="1" applyAlignment="1" applyProtection="1">
      <alignment horizontal="center" vertical="center"/>
      <protection/>
    </xf>
    <xf numFmtId="0" fontId="6" fillId="0" borderId="23" xfId="68" applyFont="1" applyFill="1" applyBorder="1" applyAlignment="1" applyProtection="1">
      <alignment horizontal="center" vertical="center" wrapText="1"/>
      <protection/>
    </xf>
    <xf numFmtId="0" fontId="6" fillId="0" borderId="27" xfId="68" applyFont="1" applyFill="1" applyBorder="1" applyAlignment="1" applyProtection="1">
      <alignment horizontal="center" vertical="center" wrapText="1"/>
      <protection/>
    </xf>
    <xf numFmtId="0" fontId="9" fillId="0" borderId="10" xfId="67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7" applyFont="1" applyBorder="1" applyAlignment="1" applyProtection="1">
      <alignment horizontal="center" vertical="center" wrapText="1"/>
      <protection/>
    </xf>
    <xf numFmtId="0" fontId="9" fillId="0" borderId="11" xfId="67" applyFont="1" applyBorder="1" applyAlignment="1" applyProtection="1">
      <alignment horizontal="center" vertical="center" wrapText="1"/>
      <protection/>
    </xf>
    <xf numFmtId="49" fontId="9" fillId="0" borderId="10" xfId="67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2" applyNumberFormat="1" applyFont="1" applyFill="1" applyAlignment="1" applyProtection="1">
      <alignment horizontal="center" wrapText="1"/>
      <protection/>
    </xf>
    <xf numFmtId="0" fontId="22" fillId="0" borderId="0" xfId="62" applyFont="1" applyFill="1" applyAlignment="1" applyProtection="1">
      <alignment horizontal="left" vertical="center" wrapText="1"/>
      <protection/>
    </xf>
    <xf numFmtId="3" fontId="26" fillId="0" borderId="41" xfId="62" applyNumberFormat="1" applyFont="1" applyFill="1" applyBorder="1" applyAlignment="1" applyProtection="1">
      <alignment horizontal="center" vertical="center" wrapText="1"/>
      <protection/>
    </xf>
    <xf numFmtId="3" fontId="26" fillId="0" borderId="42" xfId="62" applyNumberFormat="1" applyFont="1" applyFill="1" applyBorder="1" applyAlignment="1" applyProtection="1">
      <alignment horizontal="center" vertical="center" wrapText="1"/>
      <protection/>
    </xf>
    <xf numFmtId="0" fontId="26" fillId="0" borderId="34" xfId="62" applyFont="1" applyFill="1" applyBorder="1" applyAlignment="1" applyProtection="1">
      <alignment horizontal="center" vertical="center" wrapText="1"/>
      <protection/>
    </xf>
    <xf numFmtId="0" fontId="43" fillId="0" borderId="16" xfId="62" applyNumberFormat="1" applyFont="1" applyFill="1" applyBorder="1" applyAlignment="1" applyProtection="1">
      <alignment horizontal="center" vertical="center" wrapText="1"/>
      <protection/>
    </xf>
    <xf numFmtId="0" fontId="26" fillId="0" borderId="10" xfId="62" applyNumberFormat="1" applyFont="1" applyFill="1" applyBorder="1" applyAlignment="1" applyProtection="1">
      <alignment horizontal="left" vertical="center" wrapText="1"/>
      <protection/>
    </xf>
    <xf numFmtId="3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43" fillId="0" borderId="38" xfId="62" applyFont="1" applyFill="1" applyBorder="1" applyAlignment="1" applyProtection="1">
      <alignment horizontal="center" vertical="center"/>
      <protection/>
    </xf>
    <xf numFmtId="0" fontId="43" fillId="0" borderId="16" xfId="62" applyFont="1" applyFill="1" applyBorder="1" applyAlignment="1" applyProtection="1">
      <alignment horizontal="center" vertical="center"/>
      <protection/>
    </xf>
    <xf numFmtId="14" fontId="22" fillId="0" borderId="11" xfId="62" applyNumberFormat="1" applyFont="1" applyFill="1" applyBorder="1" applyAlignment="1" applyProtection="1">
      <alignment horizontal="center"/>
      <protection/>
    </xf>
    <xf numFmtId="0" fontId="22" fillId="0" borderId="10" xfId="62" applyFont="1" applyFill="1" applyBorder="1" applyAlignment="1" applyProtection="1">
      <alignment horizontal="center"/>
      <protection/>
    </xf>
    <xf numFmtId="0" fontId="22" fillId="0" borderId="19" xfId="62" applyFont="1" applyFill="1" applyBorder="1" applyAlignment="1" applyProtection="1">
      <alignment horizontal="center"/>
      <protection/>
    </xf>
    <xf numFmtId="0" fontId="22" fillId="0" borderId="13" xfId="62" applyFont="1" applyFill="1" applyBorder="1" applyAlignment="1" applyProtection="1">
      <alignment horizontal="center"/>
      <protection/>
    </xf>
    <xf numFmtId="3" fontId="22" fillId="0" borderId="13" xfId="70" applyNumberFormat="1" applyFont="1" applyFill="1" applyBorder="1" applyAlignment="1" applyProtection="1">
      <alignment horizontal="left" vertical="center" wrapText="1"/>
      <protection/>
    </xf>
    <xf numFmtId="0" fontId="26" fillId="0" borderId="43" xfId="62" applyFont="1" applyFill="1" applyBorder="1" applyAlignment="1" applyProtection="1">
      <alignment horizontal="center" vertical="center"/>
      <protection/>
    </xf>
    <xf numFmtId="0" fontId="26" fillId="0" borderId="44" xfId="62" applyFont="1" applyFill="1" applyBorder="1" applyAlignment="1" applyProtection="1">
      <alignment horizontal="center" vertical="center"/>
      <protection/>
    </xf>
    <xf numFmtId="0" fontId="26" fillId="0" borderId="45" xfId="62" applyFont="1" applyFill="1" applyBorder="1" applyAlignment="1" applyProtection="1">
      <alignment horizontal="center" vertical="center"/>
      <protection/>
    </xf>
    <xf numFmtId="0" fontId="26" fillId="0" borderId="39" xfId="62" applyFont="1" applyFill="1" applyBorder="1" applyAlignment="1" applyProtection="1">
      <alignment horizontal="center" vertical="center"/>
      <protection/>
    </xf>
    <xf numFmtId="0" fontId="26" fillId="0" borderId="34" xfId="62" applyFont="1" applyFill="1" applyBorder="1" applyAlignment="1" applyProtection="1">
      <alignment horizontal="center" vertical="center"/>
      <protection/>
    </xf>
    <xf numFmtId="3" fontId="41" fillId="0" borderId="0" xfId="66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8" applyNumberFormat="1" applyFont="1" applyBorder="1" applyAlignment="1" applyProtection="1">
      <alignment horizontal="center" vertical="center" wrapText="1"/>
      <protection/>
    </xf>
    <xf numFmtId="0" fontId="9" fillId="0" borderId="12" xfId="68" applyFont="1" applyBorder="1" applyAlignment="1" applyProtection="1">
      <alignment horizontal="center" vertical="center" wrapText="1"/>
      <protection/>
    </xf>
    <xf numFmtId="0" fontId="9" fillId="0" borderId="10" xfId="68" applyFont="1" applyBorder="1" applyAlignment="1" applyProtection="1">
      <alignment horizontal="center" vertical="center" wrapText="1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vertical="center"/>
      <protection/>
    </xf>
    <xf numFmtId="0" fontId="9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vertical="center"/>
      <protection/>
    </xf>
    <xf numFmtId="0" fontId="9" fillId="0" borderId="16" xfId="61" applyFont="1" applyBorder="1" applyAlignment="1">
      <alignment horizontal="center" vertical="center" wrapText="1"/>
      <protection/>
    </xf>
    <xf numFmtId="0" fontId="9" fillId="0" borderId="18" xfId="61" applyFont="1" applyBorder="1" applyAlignment="1" applyProtection="1">
      <alignment horizontal="center" vertical="center" wrapText="1"/>
      <protection/>
    </xf>
    <xf numFmtId="0" fontId="0" fillId="0" borderId="18" xfId="61" applyFont="1" applyBorder="1" applyAlignment="1" applyProtection="1">
      <alignment vertical="center"/>
      <protection/>
    </xf>
    <xf numFmtId="0" fontId="9" fillId="0" borderId="18" xfId="68" applyFont="1" applyBorder="1" applyAlignment="1" applyProtection="1">
      <alignment horizontal="center" vertical="center" wrapText="1"/>
      <protection/>
    </xf>
    <xf numFmtId="0" fontId="9" fillId="0" borderId="38" xfId="6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vertical="center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9" fillId="0" borderId="11" xfId="68" applyFont="1" applyBorder="1" applyAlignment="1" applyProtection="1">
      <alignment horizontal="center" vertical="center" wrapText="1"/>
      <protection/>
    </xf>
    <xf numFmtId="0" fontId="9" fillId="0" borderId="48" xfId="61" applyFont="1" applyBorder="1" applyAlignment="1">
      <alignment horizontal="center" vertical="center" wrapText="1"/>
      <protection/>
    </xf>
    <xf numFmtId="0" fontId="9" fillId="0" borderId="23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7" applyFont="1" applyFill="1" applyAlignment="1" applyProtection="1">
      <alignment horizontal="center" wrapText="1"/>
      <protection/>
    </xf>
    <xf numFmtId="0" fontId="0" fillId="0" borderId="0" xfId="57" applyAlignment="1" applyProtection="1">
      <alignment horizontal="left" wrapText="1"/>
      <protection/>
    </xf>
    <xf numFmtId="0" fontId="15" fillId="0" borderId="0" xfId="57" applyFont="1" applyFill="1" applyAlignment="1" applyProtection="1">
      <alignment horizontal="center"/>
      <protection/>
    </xf>
    <xf numFmtId="0" fontId="15" fillId="0" borderId="0" xfId="57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5" fillId="19" borderId="23" xfId="0" applyFont="1" applyFill="1" applyBorder="1" applyAlignment="1">
      <alignment horizontal="center"/>
    </xf>
    <xf numFmtId="0" fontId="85" fillId="19" borderId="25" xfId="0" applyFont="1" applyFill="1" applyBorder="1" applyAlignment="1">
      <alignment horizontal="center"/>
    </xf>
    <xf numFmtId="0" fontId="85" fillId="11" borderId="23" xfId="0" applyFont="1" applyFill="1" applyBorder="1" applyAlignment="1">
      <alignment horizontal="center"/>
    </xf>
    <xf numFmtId="0" fontId="85" fillId="11" borderId="25" xfId="0" applyFont="1" applyFill="1" applyBorder="1" applyAlignment="1">
      <alignment horizontal="center"/>
    </xf>
    <xf numFmtId="0" fontId="85" fillId="3" borderId="23" xfId="0" applyFont="1" applyFill="1" applyBorder="1" applyAlignment="1">
      <alignment horizontal="center"/>
    </xf>
    <xf numFmtId="0" fontId="85" fillId="3" borderId="25" xfId="0" applyFont="1" applyFill="1" applyBorder="1" applyAlignment="1">
      <alignment horizontal="center"/>
    </xf>
    <xf numFmtId="0" fontId="85" fillId="3" borderId="27" xfId="0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5" xfId="62"/>
    <cellStyle name="Normal_00201001" xfId="63"/>
    <cellStyle name="Normal_DEO 1 Zbirni Sestomesecni-07-Sekundarna" xfId="64"/>
    <cellStyle name="Normal_Meni" xfId="65"/>
    <cellStyle name="Normal_ZR_Dvanaestomesecni_2010-OTKLJUCAN" xfId="66"/>
    <cellStyle name="Normal_ZR_Obrasci_2005" xfId="67"/>
    <cellStyle name="Normal_ZR_Obrasci_2005 2" xfId="68"/>
    <cellStyle name="Normal_ZR_Obrasci_2005_Obrazac_5GO_Dvanaestomesecni 2" xfId="69"/>
    <cellStyle name="Normal_ZR_ZU_Obrasci_20051" xfId="70"/>
    <cellStyle name="Normal_ZR_ZU_Obrasci_20051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29.emf" /><Relationship Id="rId3" Type="http://schemas.openxmlformats.org/officeDocument/2006/relationships/image" Target="../media/image44.emf" /><Relationship Id="rId4" Type="http://schemas.openxmlformats.org/officeDocument/2006/relationships/image" Target="../media/image6.emf" /><Relationship Id="rId5" Type="http://schemas.openxmlformats.org/officeDocument/2006/relationships/image" Target="../media/image43.emf" /><Relationship Id="rId6" Type="http://schemas.openxmlformats.org/officeDocument/2006/relationships/image" Target="../media/image16.emf" /><Relationship Id="rId7" Type="http://schemas.openxmlformats.org/officeDocument/2006/relationships/image" Target="../media/image11.emf" /><Relationship Id="rId8" Type="http://schemas.openxmlformats.org/officeDocument/2006/relationships/image" Target="../media/image3.emf" /><Relationship Id="rId9" Type="http://schemas.openxmlformats.org/officeDocument/2006/relationships/image" Target="../media/image7.emf" /><Relationship Id="rId10" Type="http://schemas.openxmlformats.org/officeDocument/2006/relationships/image" Target="../media/image13.emf" /><Relationship Id="rId11" Type="http://schemas.openxmlformats.org/officeDocument/2006/relationships/image" Target="../media/image17.emf" /><Relationship Id="rId12" Type="http://schemas.openxmlformats.org/officeDocument/2006/relationships/image" Target="../media/image37.emf" /><Relationship Id="rId13" Type="http://schemas.openxmlformats.org/officeDocument/2006/relationships/image" Target="../media/image12.emf" /><Relationship Id="rId14" Type="http://schemas.openxmlformats.org/officeDocument/2006/relationships/image" Target="../media/image26.emf" /><Relationship Id="rId15" Type="http://schemas.openxmlformats.org/officeDocument/2006/relationships/image" Target="../media/image21.emf" /><Relationship Id="rId16" Type="http://schemas.openxmlformats.org/officeDocument/2006/relationships/image" Target="../media/image28.emf" /><Relationship Id="rId17" Type="http://schemas.openxmlformats.org/officeDocument/2006/relationships/image" Target="../media/image31.emf" /><Relationship Id="rId18" Type="http://schemas.openxmlformats.org/officeDocument/2006/relationships/image" Target="../media/image32.emf" /><Relationship Id="rId19" Type="http://schemas.openxmlformats.org/officeDocument/2006/relationships/image" Target="../media/image23.emf" /><Relationship Id="rId20" Type="http://schemas.openxmlformats.org/officeDocument/2006/relationships/image" Target="../media/image25.emf" /><Relationship Id="rId21" Type="http://schemas.openxmlformats.org/officeDocument/2006/relationships/image" Target="../media/image1.emf" /><Relationship Id="rId22" Type="http://schemas.openxmlformats.org/officeDocument/2006/relationships/image" Target="../media/image8.emf" /><Relationship Id="rId23" Type="http://schemas.openxmlformats.org/officeDocument/2006/relationships/image" Target="../media/image10.emf" /><Relationship Id="rId24" Type="http://schemas.openxmlformats.org/officeDocument/2006/relationships/image" Target="../media/image15.emf" /><Relationship Id="rId25" Type="http://schemas.openxmlformats.org/officeDocument/2006/relationships/image" Target="../media/image5.emf" /><Relationship Id="rId26" Type="http://schemas.openxmlformats.org/officeDocument/2006/relationships/image" Target="../media/image27.emf" /><Relationship Id="rId27" Type="http://schemas.openxmlformats.org/officeDocument/2006/relationships/image" Target="../media/image14.emf" /><Relationship Id="rId28" Type="http://schemas.openxmlformats.org/officeDocument/2006/relationships/image" Target="../media/image18.emf" /><Relationship Id="rId29" Type="http://schemas.openxmlformats.org/officeDocument/2006/relationships/image" Target="../media/image36.emf" /><Relationship Id="rId30" Type="http://schemas.openxmlformats.org/officeDocument/2006/relationships/image" Target="../media/image4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3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4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4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4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4">
      <selection activeCell="A17" sqref="A17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1833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1866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1867</v>
      </c>
      <c r="D10" s="574"/>
      <c r="E10" s="41"/>
    </row>
    <row r="11" spans="3:4" ht="16.5" customHeight="1">
      <c r="C11" s="573" t="s">
        <v>1868</v>
      </c>
      <c r="D11" s="574"/>
    </row>
    <row r="12" spans="2:5" ht="16.5" customHeight="1">
      <c r="B12" s="42"/>
      <c r="C12" s="573" t="s">
        <v>1869</v>
      </c>
      <c r="D12" s="574"/>
      <c r="E12" s="42"/>
    </row>
    <row r="13" spans="2:5" ht="16.5" customHeight="1">
      <c r="B13" s="42"/>
      <c r="C13" s="573" t="s">
        <v>1870</v>
      </c>
      <c r="D13" s="574"/>
      <c r="E13" s="42"/>
    </row>
    <row r="14" spans="2:5" ht="16.5" customHeight="1">
      <c r="B14" s="42"/>
      <c r="C14" s="575" t="s">
        <v>1871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50</v>
      </c>
      <c r="B29" s="44" t="str">
        <f>LEFT(A29,2)</f>
        <v>10</v>
      </c>
      <c r="D29" s="44" t="s">
        <v>512</v>
      </c>
      <c r="E29" s="44" t="str">
        <f>LEFT(D29,8)</f>
        <v>00210002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512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513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283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514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515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516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85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741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/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/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/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0">
      <selection activeCell="D17" sqref="D17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1834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10 СМЕДЕРЕВО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00210002 ОБ С ПАЛАНКА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1835</v>
      </c>
      <c r="D13" s="78">
        <f>D14+D15</f>
        <v>1118</v>
      </c>
      <c r="E13" s="79">
        <f>E14+E15</f>
        <v>145</v>
      </c>
    </row>
    <row r="14" spans="1:5" ht="24" customHeight="1">
      <c r="A14" s="80"/>
      <c r="B14" s="81" t="s">
        <v>201</v>
      </c>
      <c r="C14" s="82" t="s">
        <v>213</v>
      </c>
      <c r="D14" s="83">
        <v>1115</v>
      </c>
      <c r="E14" s="84">
        <v>143</v>
      </c>
    </row>
    <row r="15" spans="1:5" ht="24" customHeight="1">
      <c r="A15" s="80"/>
      <c r="B15" s="81" t="s">
        <v>202</v>
      </c>
      <c r="C15" s="82" t="s">
        <v>214</v>
      </c>
      <c r="D15" s="83">
        <v>3</v>
      </c>
      <c r="E15" s="84">
        <v>2</v>
      </c>
    </row>
    <row r="16" spans="1:5" ht="24" customHeight="1">
      <c r="A16" s="75" t="s">
        <v>203</v>
      </c>
      <c r="B16" s="76"/>
      <c r="C16" s="85" t="s">
        <v>1836</v>
      </c>
      <c r="D16" s="78">
        <f>D17+D18+D19</f>
        <v>939815</v>
      </c>
      <c r="E16" s="79">
        <f>E17+E18+E19</f>
        <v>898243</v>
      </c>
    </row>
    <row r="17" spans="1:5" ht="24" customHeight="1">
      <c r="A17" s="80"/>
      <c r="B17" s="81" t="s">
        <v>206</v>
      </c>
      <c r="C17" s="82" t="s">
        <v>215</v>
      </c>
      <c r="D17" s="83">
        <v>937498</v>
      </c>
      <c r="E17" s="84">
        <v>898243</v>
      </c>
    </row>
    <row r="18" spans="1:5" ht="24" customHeight="1">
      <c r="A18" s="80"/>
      <c r="B18" s="81" t="s">
        <v>207</v>
      </c>
      <c r="C18" s="82" t="s">
        <v>216</v>
      </c>
      <c r="D18" s="83">
        <v>2317</v>
      </c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1837</v>
      </c>
      <c r="D20" s="78">
        <f>D21+D22+D23</f>
        <v>939239</v>
      </c>
      <c r="E20" s="79">
        <f>E21+E22+E23</f>
        <v>897676</v>
      </c>
    </row>
    <row r="21" spans="1:5" ht="24" customHeight="1">
      <c r="A21" s="80"/>
      <c r="B21" s="81" t="s">
        <v>218</v>
      </c>
      <c r="C21" s="82" t="s">
        <v>219</v>
      </c>
      <c r="D21" s="83">
        <v>936841</v>
      </c>
      <c r="E21" s="84">
        <v>897676</v>
      </c>
    </row>
    <row r="22" spans="1:5" ht="24" customHeight="1">
      <c r="A22" s="80"/>
      <c r="B22" s="81" t="s">
        <v>220</v>
      </c>
      <c r="C22" s="82" t="s">
        <v>221</v>
      </c>
      <c r="D22" s="83">
        <v>2398</v>
      </c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1838</v>
      </c>
      <c r="D24" s="78">
        <f>D13+D16-D20</f>
        <v>1694</v>
      </c>
      <c r="E24" s="78">
        <f>E13+E16-E20</f>
        <v>712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1694</v>
      </c>
      <c r="E25" s="84">
        <v>712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view="pageBreakPreview" zoomScale="124" zoomScaleSheetLayoutView="124" zoomScalePageLayoutView="0" workbookViewId="0" topLeftCell="C4">
      <selection activeCell="A155" sqref="A155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10 СМЕДЕРЕВО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00210002 ОБ С ПАЛАНКА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1816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1464</v>
      </c>
      <c r="E22" s="196">
        <f>E23</f>
        <v>0</v>
      </c>
      <c r="F22" s="178">
        <f aca="true" t="shared" si="0" ref="F22:F32">D22+E22</f>
        <v>1464</v>
      </c>
      <c r="G22" s="251">
        <f>G23</f>
        <v>531</v>
      </c>
      <c r="H22" s="21">
        <f aca="true" t="shared" si="1" ref="H22:H32">F22+G22</f>
        <v>1995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1464</v>
      </c>
      <c r="E23" s="196">
        <f>E24+E29</f>
        <v>0</v>
      </c>
      <c r="F23" s="178">
        <f t="shared" si="0"/>
        <v>1464</v>
      </c>
      <c r="G23" s="251">
        <f>G24+G29</f>
        <v>531</v>
      </c>
      <c r="H23" s="21">
        <f t="shared" si="1"/>
        <v>1995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18</v>
      </c>
      <c r="E24" s="196">
        <f>E25+E27</f>
        <v>0</v>
      </c>
      <c r="F24" s="178">
        <f t="shared" si="0"/>
        <v>18</v>
      </c>
      <c r="G24" s="251">
        <f>G25+G27</f>
        <v>531</v>
      </c>
      <c r="H24" s="21">
        <f t="shared" si="1"/>
        <v>549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531</v>
      </c>
      <c r="H25" s="21">
        <f t="shared" si="1"/>
        <v>531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>
        <v>531</v>
      </c>
      <c r="H26" s="21">
        <f t="shared" si="1"/>
        <v>531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18</v>
      </c>
      <c r="E27" s="196">
        <f>E28</f>
        <v>0</v>
      </c>
      <c r="F27" s="178">
        <f t="shared" si="0"/>
        <v>18</v>
      </c>
      <c r="G27" s="251">
        <f>G28</f>
        <v>0</v>
      </c>
      <c r="H27" s="21">
        <f t="shared" si="1"/>
        <v>18</v>
      </c>
    </row>
    <row r="28" spans="1:8" ht="12.75">
      <c r="A28" s="195">
        <v>5098</v>
      </c>
      <c r="B28" s="176">
        <v>772100</v>
      </c>
      <c r="C28" s="175" t="s">
        <v>655</v>
      </c>
      <c r="D28" s="194">
        <v>18</v>
      </c>
      <c r="E28" s="194"/>
      <c r="F28" s="178">
        <f t="shared" si="0"/>
        <v>18</v>
      </c>
      <c r="G28" s="252"/>
      <c r="H28" s="21">
        <f t="shared" si="1"/>
        <v>18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1446</v>
      </c>
      <c r="E29" s="196">
        <f>E30</f>
        <v>0</v>
      </c>
      <c r="F29" s="178">
        <f t="shared" si="0"/>
        <v>1446</v>
      </c>
      <c r="G29" s="254"/>
      <c r="H29" s="21">
        <f t="shared" si="1"/>
        <v>1446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1446</v>
      </c>
      <c r="E30" s="196">
        <f>E31</f>
        <v>0</v>
      </c>
      <c r="F30" s="178">
        <f t="shared" si="0"/>
        <v>1446</v>
      </c>
      <c r="G30" s="254"/>
      <c r="H30" s="21">
        <f t="shared" si="1"/>
        <v>1446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1446</v>
      </c>
      <c r="E31" s="252"/>
      <c r="F31" s="178">
        <f t="shared" si="0"/>
        <v>1446</v>
      </c>
      <c r="G31" s="255"/>
      <c r="H31" s="21">
        <f t="shared" si="1"/>
        <v>1446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1464</v>
      </c>
      <c r="E32" s="192">
        <f>E22</f>
        <v>0</v>
      </c>
      <c r="F32" s="169">
        <f t="shared" si="0"/>
        <v>1464</v>
      </c>
      <c r="G32" s="253">
        <f>G22</f>
        <v>531</v>
      </c>
      <c r="H32" s="31">
        <f t="shared" si="1"/>
        <v>1995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1997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1997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191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36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>
        <v>36</v>
      </c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18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>
        <v>18</v>
      </c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47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>
        <v>47</v>
      </c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90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>
        <v>90</v>
      </c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1629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968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>
        <v>470</v>
      </c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>
        <v>463</v>
      </c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>
        <v>35</v>
      </c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534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>
        <v>50</v>
      </c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>
        <v>484</v>
      </c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127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>
        <v>127</v>
      </c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50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50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>
        <v>50</v>
      </c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127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127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>
        <v>9</v>
      </c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>
        <v>118</v>
      </c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1997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61" r:id="rId2"/>
  <headerFooter alignWithMargins="0">
    <oddHeader>&amp;RСтрана &amp;P</oddHeader>
  </headerFooter>
  <rowBreaks count="4" manualBreakCount="4">
    <brk id="68" max="7" man="1"/>
    <brk id="144" max="7" man="1"/>
    <brk id="213" max="7" man="1"/>
    <brk id="283" max="7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10 СМЕДЕРЕВО</v>
      </c>
      <c r="B7" s="112"/>
    </row>
    <row r="8" spans="1:2" ht="12.75">
      <c r="A8" s="111" t="str">
        <f>"ЗДРАВСТВЕНА УСТАНОВА:  "&amp;ZU</f>
        <v>ЗДРАВСТВЕНА УСТАНОВА:  00210002 ОБ С ПАЛАНКА</v>
      </c>
      <c r="B8" s="112"/>
    </row>
    <row r="9" spans="1:6" ht="39" customHeight="1">
      <c r="A9" s="678" t="s">
        <v>1839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1840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7" sqref="G17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1816</v>
      </c>
      <c r="E6" s="109"/>
      <c r="F6" s="110"/>
    </row>
    <row r="7" spans="1:2" ht="12.75">
      <c r="A7" s="111" t="str">
        <f>"ФИЛИЈАЛА:   "&amp;Filijala</f>
        <v>ФИЛИЈАЛА:   10 СМЕДЕРЕВО</v>
      </c>
      <c r="B7" s="112"/>
    </row>
    <row r="8" spans="1:2" ht="12.75">
      <c r="A8" s="111" t="str">
        <f>"ЗДРАВСТВЕНА УСТАНОВА:  "&amp;ZU</f>
        <v>ЗДРАВСТВЕНА УСТАНОВА:  00210002 ОБ С ПАЛАНКА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20593</v>
      </c>
      <c r="E13" s="120">
        <f t="shared" si="0"/>
        <v>20593</v>
      </c>
      <c r="F13" s="120">
        <f t="shared" si="0"/>
        <v>90</v>
      </c>
      <c r="G13" s="120">
        <f t="shared" si="0"/>
        <v>20593</v>
      </c>
      <c r="H13" s="120">
        <f t="shared" si="0"/>
        <v>20683</v>
      </c>
    </row>
    <row r="14" spans="1:8" ht="19.5" customHeight="1">
      <c r="A14" s="118" t="s">
        <v>940</v>
      </c>
      <c r="B14" s="119" t="s">
        <v>941</v>
      </c>
      <c r="C14" s="121"/>
      <c r="D14" s="121">
        <v>6178</v>
      </c>
      <c r="E14" s="120">
        <f>C14+D14</f>
        <v>6178</v>
      </c>
      <c r="F14" s="121">
        <v>2</v>
      </c>
      <c r="G14" s="121">
        <v>6178</v>
      </c>
      <c r="H14" s="120">
        <f>F14+G14</f>
        <v>6180</v>
      </c>
    </row>
    <row r="15" spans="1:8" ht="19.5" customHeight="1">
      <c r="A15" s="118" t="s">
        <v>942</v>
      </c>
      <c r="B15" s="119" t="s">
        <v>943</v>
      </c>
      <c r="C15" s="121"/>
      <c r="D15" s="121">
        <v>122</v>
      </c>
      <c r="E15" s="120">
        <f>C15+D15</f>
        <v>122</v>
      </c>
      <c r="F15" s="121">
        <v>88</v>
      </c>
      <c r="G15" s="121">
        <v>122</v>
      </c>
      <c r="H15" s="120">
        <f>F15+G15</f>
        <v>210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14293</v>
      </c>
      <c r="E16" s="120">
        <f>C16+D16</f>
        <v>14293</v>
      </c>
      <c r="F16" s="122"/>
      <c r="G16" s="122">
        <v>14293</v>
      </c>
      <c r="H16" s="120">
        <f>F16+G16</f>
        <v>14293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6">
      <selection activeCell="C13" sqref="C13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1841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10 СМЕДЕРЕВО</v>
      </c>
      <c r="B7" s="112"/>
    </row>
    <row r="8" spans="1:2" ht="12.75">
      <c r="A8" s="111" t="str">
        <f>"ЗДРАВСТВЕНА УСТАНОВА:  "&amp;ZU</f>
        <v>ЗДРАВСТВЕНА УСТАНОВА:  00210002 ОБ С ПАЛАНКА</v>
      </c>
      <c r="B8" s="112"/>
    </row>
    <row r="9" spans="1:7" ht="59.25" customHeight="1">
      <c r="A9" s="681" t="s">
        <v>1844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1843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1842</v>
      </c>
      <c r="C13" s="121">
        <v>4637</v>
      </c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1845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1847</v>
      </c>
      <c r="D21" s="130" t="s">
        <v>1849</v>
      </c>
      <c r="E21" s="130" t="s">
        <v>1850</v>
      </c>
      <c r="F21" s="130" t="s">
        <v>1851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1848</v>
      </c>
    </row>
    <row r="23" spans="1:7" ht="31.5" customHeight="1">
      <c r="A23" s="160" t="s">
        <v>416</v>
      </c>
      <c r="B23" s="119" t="s">
        <v>1846</v>
      </c>
      <c r="C23" s="121">
        <v>776</v>
      </c>
      <c r="D23" s="121"/>
      <c r="E23" s="121">
        <v>925</v>
      </c>
      <c r="F23" s="121">
        <v>2275</v>
      </c>
      <c r="G23" s="120">
        <f>SUM(C23:F23)</f>
        <v>3976</v>
      </c>
    </row>
    <row r="26" ht="12.75">
      <c r="A26" s="105" t="s">
        <v>1852</v>
      </c>
    </row>
    <row r="27" ht="12.75">
      <c r="A27" s="105" t="s">
        <v>1865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43">
      <selection activeCell="D56" sqref="D56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1853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10 СМЕДЕРЕВО</v>
      </c>
      <c r="B7" s="112"/>
    </row>
    <row r="8" spans="1:2" ht="12.75">
      <c r="A8" s="111" t="str">
        <f>"ЗДРАВСТВЕНА УСТАНОВА:  "&amp;ZU</f>
        <v>ЗДРАВСТВЕНА УСТАНОВА:  00210002 ОБ С ПАЛАНКА</v>
      </c>
      <c r="B8" s="112"/>
    </row>
    <row r="9" spans="1:7" ht="59.25" customHeight="1">
      <c r="A9" s="681" t="s">
        <v>1856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1854</v>
      </c>
      <c r="C13" s="561">
        <v>20</v>
      </c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1855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20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20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20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20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>
        <v>20</v>
      </c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20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1864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10 СМЕДЕРЕВО</v>
      </c>
      <c r="B7" s="112"/>
    </row>
    <row r="8" spans="1:2" ht="12.75">
      <c r="A8" s="111" t="str">
        <f>"ЗДРАВСТВЕНА УСТАНОВА:  "&amp;ZU</f>
        <v>ЗДРАВСТВЕНА УСТАНОВА:  00210002 ОБ С ПАЛАНКА</v>
      </c>
      <c r="B8" s="112"/>
    </row>
    <row r="9" spans="1:6" ht="39" customHeight="1">
      <c r="A9" s="678" t="s">
        <v>1857</v>
      </c>
      <c r="B9" s="678"/>
      <c r="C9" s="678"/>
      <c r="D9" s="678"/>
      <c r="E9" s="678"/>
      <c r="F9" s="161"/>
    </row>
    <row r="10" ht="12.75">
      <c r="E10" s="563" t="s">
        <v>1863</v>
      </c>
    </row>
    <row r="11" spans="1:5" ht="59.25" customHeight="1">
      <c r="A11" s="129" t="s">
        <v>955</v>
      </c>
      <c r="B11" s="129" t="s">
        <v>1858</v>
      </c>
      <c r="C11" s="130" t="s">
        <v>1859</v>
      </c>
      <c r="D11" s="130" t="s">
        <v>1112</v>
      </c>
      <c r="E11" s="130" t="s">
        <v>1860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1861</v>
      </c>
      <c r="C13" s="564"/>
      <c r="D13" s="567"/>
      <c r="E13" s="566"/>
    </row>
    <row r="14" spans="1:6" ht="30" customHeight="1">
      <c r="A14" s="160" t="s">
        <v>417</v>
      </c>
      <c r="B14" s="562" t="s">
        <v>1862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4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06113079</v>
      </c>
      <c r="B2" s="236" t="str">
        <f>NazivKorisnika</f>
        <v>Општа болница "Стефан Високи"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1446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1446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895539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-894093</v>
      </c>
      <c r="H12" s="244">
        <f>G12</f>
        <v>-894093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1872</v>
      </c>
    </row>
    <row r="4" ht="18">
      <c r="A4" s="515" t="s">
        <v>1749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43">
      <selection activeCell="G52" sqref="G52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Општа болница "Стефан Високи"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Вука Караџића 147., Смедеревска Паланка</v>
      </c>
      <c r="B9" s="275"/>
      <c r="C9" s="285"/>
      <c r="E9" s="518" t="str">
        <f>"Матични број:   "&amp;MatBroj</f>
        <v>Матични број:   06113079</v>
      </c>
      <c r="F9" s="283"/>
      <c r="G9" s="276"/>
    </row>
    <row r="10" spans="1:7" ht="15.75">
      <c r="A10" s="284" t="str">
        <f>"ПИБ:   "&amp;bip</f>
        <v>ПИБ:   101401162</v>
      </c>
      <c r="B10" s="275"/>
      <c r="C10" s="285"/>
      <c r="E10" s="519" t="str">
        <f>"Број подрачуна:  "&amp;BrojPodr</f>
        <v>Број подрачуна:  840-211661-10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1814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313044</v>
      </c>
      <c r="E23" s="301">
        <f>E24+E42</f>
        <v>705902</v>
      </c>
      <c r="F23" s="301">
        <f>F24+F42</f>
        <v>376505</v>
      </c>
      <c r="G23" s="301">
        <f aca="true" t="shared" si="0" ref="G23:G86">E23-F23</f>
        <v>329397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290042</v>
      </c>
      <c r="E24" s="301">
        <f>E25+E29+E31+E33+E37+E40</f>
        <v>665501</v>
      </c>
      <c r="F24" s="301">
        <f>F25+F29+F31+F33+F37+F40</f>
        <v>354809</v>
      </c>
      <c r="G24" s="301">
        <f t="shared" si="0"/>
        <v>310692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170698</v>
      </c>
      <c r="E25" s="301">
        <f>SUM(E26:E28)</f>
        <v>546073</v>
      </c>
      <c r="F25" s="301">
        <f>SUM(F26:F28)</f>
        <v>354809</v>
      </c>
      <c r="G25" s="301">
        <f t="shared" si="0"/>
        <v>191264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126392</v>
      </c>
      <c r="E26" s="306">
        <v>219448</v>
      </c>
      <c r="F26" s="306">
        <v>92210</v>
      </c>
      <c r="G26" s="301">
        <f t="shared" si="0"/>
        <v>127238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44227</v>
      </c>
      <c r="E27" s="306">
        <v>326546</v>
      </c>
      <c r="F27" s="306">
        <v>262599</v>
      </c>
      <c r="G27" s="301">
        <f t="shared" si="0"/>
        <v>63947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>
        <v>79</v>
      </c>
      <c r="E28" s="306">
        <v>79</v>
      </c>
      <c r="F28" s="306"/>
      <c r="G28" s="301">
        <f t="shared" si="0"/>
        <v>79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107523</v>
      </c>
      <c r="E33" s="301">
        <f>SUM(E34:E36)</f>
        <v>107523</v>
      </c>
      <c r="F33" s="301">
        <f>SUM(F34:F36)</f>
        <v>0</v>
      </c>
      <c r="G33" s="301">
        <f t="shared" si="0"/>
        <v>107523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>
        <v>107523</v>
      </c>
      <c r="E34" s="306">
        <v>107523</v>
      </c>
      <c r="F34" s="306"/>
      <c r="G34" s="301">
        <f t="shared" si="0"/>
        <v>107523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395</v>
      </c>
      <c r="E37" s="301">
        <f>E38+E39</f>
        <v>479</v>
      </c>
      <c r="F37" s="301">
        <f>F38+F39</f>
        <v>0</v>
      </c>
      <c r="G37" s="301">
        <f t="shared" si="0"/>
        <v>479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>
        <v>5</v>
      </c>
      <c r="E38" s="306">
        <v>479</v>
      </c>
      <c r="F38" s="306"/>
      <c r="G38" s="301">
        <f t="shared" si="0"/>
        <v>479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>
        <v>390</v>
      </c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11426</v>
      </c>
      <c r="E40" s="301">
        <f>E41</f>
        <v>11426</v>
      </c>
      <c r="F40" s="301">
        <f>F41</f>
        <v>0</v>
      </c>
      <c r="G40" s="301">
        <f t="shared" si="0"/>
        <v>11426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>
        <v>11426</v>
      </c>
      <c r="E41" s="306">
        <v>11426</v>
      </c>
      <c r="F41" s="306"/>
      <c r="G41" s="301">
        <f t="shared" si="0"/>
        <v>11426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23002</v>
      </c>
      <c r="E42" s="301">
        <f>E43+E51</f>
        <v>40401</v>
      </c>
      <c r="F42" s="301">
        <f>F43+F51</f>
        <v>21696</v>
      </c>
      <c r="G42" s="301">
        <f t="shared" si="0"/>
        <v>18705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23002</v>
      </c>
      <c r="E51" s="301">
        <f>E52+E53</f>
        <v>40401</v>
      </c>
      <c r="F51" s="301">
        <f>F52+F53</f>
        <v>21696</v>
      </c>
      <c r="G51" s="301">
        <f t="shared" si="0"/>
        <v>18705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>
        <v>2956</v>
      </c>
      <c r="E52" s="306">
        <v>24551</v>
      </c>
      <c r="F52" s="306">
        <v>21696</v>
      </c>
      <c r="G52" s="301">
        <f t="shared" si="0"/>
        <v>2855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20046</v>
      </c>
      <c r="E53" s="306">
        <v>15850</v>
      </c>
      <c r="F53" s="306"/>
      <c r="G53" s="301">
        <f t="shared" si="0"/>
        <v>15850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258446</v>
      </c>
      <c r="E54" s="301">
        <f>E55+E75+E97</f>
        <v>332937</v>
      </c>
      <c r="F54" s="301">
        <f>F55+F75+F97</f>
        <v>0</v>
      </c>
      <c r="G54" s="301">
        <f t="shared" si="0"/>
        <v>332937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1948</v>
      </c>
      <c r="E55" s="301">
        <f>E56+E66</f>
        <v>1948</v>
      </c>
      <c r="F55" s="301">
        <f>F56+F66</f>
        <v>0</v>
      </c>
      <c r="G55" s="301">
        <f t="shared" si="0"/>
        <v>1948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1948</v>
      </c>
      <c r="E56" s="301">
        <f>SUM(E57:E65)</f>
        <v>1948</v>
      </c>
      <c r="F56" s="301">
        <f>SUM(F57:F65)</f>
        <v>0</v>
      </c>
      <c r="G56" s="301">
        <f t="shared" si="0"/>
        <v>1948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>
        <v>1948</v>
      </c>
      <c r="E65" s="306">
        <v>1948</v>
      </c>
      <c r="F65" s="306"/>
      <c r="G65" s="301">
        <f t="shared" si="0"/>
        <v>1948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59004</v>
      </c>
      <c r="E75" s="301">
        <f>E76+E86+E92</f>
        <v>97198</v>
      </c>
      <c r="F75" s="301">
        <f>F76+F86+F92</f>
        <v>0</v>
      </c>
      <c r="G75" s="301">
        <f t="shared" si="0"/>
        <v>97198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1118</v>
      </c>
      <c r="E76" s="301">
        <f>E77+E78+E79+E80+E81+E82+E83+E84+E85</f>
        <v>1694</v>
      </c>
      <c r="F76" s="301">
        <f>F77+F78+F79+F80+F81+F82+F83+F84+F85</f>
        <v>0</v>
      </c>
      <c r="G76" s="301">
        <f t="shared" si="0"/>
        <v>1694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1115</v>
      </c>
      <c r="E77" s="306">
        <v>1676</v>
      </c>
      <c r="F77" s="306"/>
      <c r="G77" s="301">
        <f t="shared" si="0"/>
        <v>1676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>
        <v>18</v>
      </c>
      <c r="F78" s="306"/>
      <c r="G78" s="301">
        <f t="shared" si="0"/>
        <v>18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>
        <v>3</v>
      </c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57295</v>
      </c>
      <c r="E86" s="301">
        <f>E91</f>
        <v>94913</v>
      </c>
      <c r="F86" s="301">
        <f>F91</f>
        <v>0</v>
      </c>
      <c r="G86" s="301">
        <f t="shared" si="0"/>
        <v>94913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57295</v>
      </c>
      <c r="E91" s="306">
        <v>94913</v>
      </c>
      <c r="F91" s="306"/>
      <c r="G91" s="301">
        <f aca="true" t="shared" si="1" ref="G91:G103">E91-F91</f>
        <v>94913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591</v>
      </c>
      <c r="E92" s="301">
        <f>SUM(E93:E96)</f>
        <v>591</v>
      </c>
      <c r="F92" s="301">
        <f>SUM(F93:F96)</f>
        <v>0</v>
      </c>
      <c r="G92" s="301">
        <f t="shared" si="1"/>
        <v>591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>
        <v>450</v>
      </c>
      <c r="E93" s="306">
        <v>450</v>
      </c>
      <c r="F93" s="306"/>
      <c r="G93" s="301">
        <f t="shared" si="1"/>
        <v>450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141</v>
      </c>
      <c r="E94" s="306">
        <v>141</v>
      </c>
      <c r="F94" s="306"/>
      <c r="G94" s="301">
        <f t="shared" si="1"/>
        <v>141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197494</v>
      </c>
      <c r="E97" s="301">
        <f>E98</f>
        <v>233791</v>
      </c>
      <c r="F97" s="301">
        <f>F98</f>
        <v>0</v>
      </c>
      <c r="G97" s="301">
        <f t="shared" si="1"/>
        <v>233791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197494</v>
      </c>
      <c r="E98" s="301">
        <f>SUM(E99:E101)</f>
        <v>233791</v>
      </c>
      <c r="F98" s="301">
        <f>SUM(F99:F101)</f>
        <v>0</v>
      </c>
      <c r="G98" s="301">
        <f t="shared" si="1"/>
        <v>233791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197339</v>
      </c>
      <c r="E100" s="306">
        <v>233636</v>
      </c>
      <c r="F100" s="306"/>
      <c r="G100" s="301">
        <f t="shared" si="1"/>
        <v>233636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>
        <v>155</v>
      </c>
      <c r="E101" s="306">
        <v>155</v>
      </c>
      <c r="F101" s="306"/>
      <c r="G101" s="301">
        <f t="shared" si="1"/>
        <v>155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571490</v>
      </c>
      <c r="E102" s="301">
        <f>E23+E54</f>
        <v>1038839</v>
      </c>
      <c r="F102" s="301">
        <f>F23+F54</f>
        <v>376505</v>
      </c>
      <c r="G102" s="301">
        <f t="shared" si="1"/>
        <v>662334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/>
      <c r="E103" s="306"/>
      <c r="F103" s="306"/>
      <c r="G103" s="301">
        <f t="shared" si="1"/>
        <v>0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256356</v>
      </c>
      <c r="G108" s="301">
        <f>G109+G133+G155+G213+G241+G255</f>
        <v>329800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110</v>
      </c>
      <c r="G109" s="301">
        <f>G110+G120+G127+G129+G131</f>
        <v>110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110</v>
      </c>
      <c r="G110" s="301">
        <f>SUM(G111:G119)</f>
        <v>110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/>
      <c r="G114" s="306"/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>
        <v>110</v>
      </c>
      <c r="G115" s="306">
        <v>110</v>
      </c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987</v>
      </c>
      <c r="G133" s="301">
        <f>G134+G146+G153</f>
        <v>987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987</v>
      </c>
      <c r="G134" s="301">
        <f>SUM(G135:G142)</f>
        <v>987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>
        <v>987</v>
      </c>
      <c r="G139" s="306">
        <v>987</v>
      </c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47855</v>
      </c>
      <c r="G155" s="301">
        <f>G156+G162+G168+G174+G178+G187+G193+G201+G207</f>
        <v>49759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30578</v>
      </c>
      <c r="G156" s="301">
        <f>SUM(G157:G161)</f>
        <v>30636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>
        <v>21283</v>
      </c>
      <c r="G157" s="306">
        <v>21522</v>
      </c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>
        <v>3103</v>
      </c>
      <c r="G158" s="306">
        <v>2751</v>
      </c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>
        <v>4300</v>
      </c>
      <c r="G159" s="306">
        <v>4420</v>
      </c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>
        <v>1658</v>
      </c>
      <c r="G160" s="306">
        <v>1702</v>
      </c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>
        <v>234</v>
      </c>
      <c r="G161" s="306">
        <v>241</v>
      </c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/>
      <c r="G163" s="306"/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/>
      <c r="G164" s="306"/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22</v>
      </c>
      <c r="G168" s="301">
        <f>SUM(G169:G173)</f>
        <v>162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>
        <v>22</v>
      </c>
      <c r="G169" s="306">
        <v>162</v>
      </c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/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5565</v>
      </c>
      <c r="G174" s="301">
        <f>SUM(G175:G177)</f>
        <v>5536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>
        <v>3673</v>
      </c>
      <c r="G175" s="306">
        <v>3776</v>
      </c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>
        <v>1658</v>
      </c>
      <c r="G176" s="306">
        <v>1702</v>
      </c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>
        <v>234</v>
      </c>
      <c r="G177" s="306">
        <v>58</v>
      </c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4772</v>
      </c>
      <c r="G178" s="301">
        <f>G182+G183+G184+G185+G186</f>
        <v>5500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>
        <v>4642</v>
      </c>
      <c r="G182" s="306">
        <v>4593</v>
      </c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>
        <v>130</v>
      </c>
      <c r="G183" s="306">
        <v>907</v>
      </c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2292</v>
      </c>
      <c r="G187" s="301">
        <f>SUM(G188:G192)</f>
        <v>1868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>
        <v>1366</v>
      </c>
      <c r="G188" s="306">
        <v>1171</v>
      </c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>
        <v>151</v>
      </c>
      <c r="G189" s="306">
        <v>110</v>
      </c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>
        <v>546</v>
      </c>
      <c r="G190" s="306">
        <v>411</v>
      </c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>
        <v>201</v>
      </c>
      <c r="G191" s="306">
        <v>164</v>
      </c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>
        <v>28</v>
      </c>
      <c r="G192" s="306">
        <v>12</v>
      </c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4626</v>
      </c>
      <c r="G193" s="301">
        <f>SUM(G194:G200)</f>
        <v>6057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/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/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>
        <v>3059</v>
      </c>
      <c r="G196" s="306">
        <v>3632</v>
      </c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>
        <v>453</v>
      </c>
      <c r="G197" s="306">
        <v>785</v>
      </c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>
        <v>851</v>
      </c>
      <c r="G198" s="306">
        <v>1338</v>
      </c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>
        <v>232</v>
      </c>
      <c r="G199" s="306">
        <v>268</v>
      </c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>
        <v>31</v>
      </c>
      <c r="G200" s="306">
        <v>34</v>
      </c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735</v>
      </c>
      <c r="G213" s="301">
        <f>G214+G222+G227+G232+G235</f>
        <v>426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226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>
        <v>226</v>
      </c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/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509</v>
      </c>
      <c r="G235" s="301">
        <f>SUM(G236:G240)</f>
        <v>426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/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>
        <v>509</v>
      </c>
      <c r="G237" s="306">
        <v>385</v>
      </c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>
        <v>41</v>
      </c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146656</v>
      </c>
      <c r="G241" s="321">
        <f>G242+G246+G249+G251</f>
        <v>181829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66</v>
      </c>
      <c r="G242" s="321">
        <f>SUM(G243:G245)</f>
        <v>66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>
        <v>66</v>
      </c>
      <c r="G243" s="322">
        <v>66</v>
      </c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132993</v>
      </c>
      <c r="G246" s="301">
        <f>G247+G248</f>
        <v>168338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132993</v>
      </c>
      <c r="G247" s="306">
        <v>168338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13597</v>
      </c>
      <c r="G251" s="301">
        <f>SUM(G252:G254)</f>
        <v>13425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>
        <v>13373</v>
      </c>
      <c r="G252" s="306">
        <v>13425</v>
      </c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>
        <v>224</v>
      </c>
      <c r="G254" s="306"/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60013</v>
      </c>
      <c r="G255" s="301">
        <f>G256</f>
        <v>96689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60013</v>
      </c>
      <c r="G256" s="301">
        <f>SUM(G257:G260)</f>
        <v>96689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/>
      <c r="G258" s="306"/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56881</v>
      </c>
      <c r="G259" s="306">
        <v>93824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>
        <v>3132</v>
      </c>
      <c r="G260" s="306">
        <v>2865</v>
      </c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315134</v>
      </c>
      <c r="G261" s="301">
        <f>G262+G275-G276+G277-G278+G280-G281</f>
        <v>332534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310148</v>
      </c>
      <c r="G262" s="301">
        <f>G263</f>
        <v>326698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310148</v>
      </c>
      <c r="G263" s="301">
        <f>G267+G268-G269+G270+G271-G272+G273+G274</f>
        <v>326698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286864</v>
      </c>
      <c r="G267" s="306">
        <v>307776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23002</v>
      </c>
      <c r="G268" s="306">
        <v>18705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/>
      <c r="G269" s="306"/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/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>
        <v>282</v>
      </c>
      <c r="G271" s="306">
        <v>217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/>
      <c r="G273" s="306"/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2199</v>
      </c>
      <c r="G275" s="328">
        <v>2921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/>
      <c r="G277" s="328"/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/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2787</v>
      </c>
      <c r="G280" s="331">
        <f>IF((G282+G284-G283-G285)&gt;0,G282+G284-G283-G285,0)</f>
        <v>2915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>
        <v>2787</v>
      </c>
      <c r="G284" s="328">
        <v>2915</v>
      </c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571490</v>
      </c>
      <c r="G286" s="331">
        <f>G108+G261</f>
        <v>662334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77">
      <selection activeCell="E370" sqref="E370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Општа болница "Стефан Високи"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Вука Караџића 147., Смедеревска Паланка</v>
      </c>
      <c r="B9" s="275"/>
      <c r="C9" s="285"/>
      <c r="D9" s="518" t="str">
        <f>"Матични број:   "&amp;MatBroj</f>
        <v>Матични број:   06113079</v>
      </c>
      <c r="E9" s="285"/>
      <c r="F9" s="345"/>
      <c r="G9" s="277"/>
    </row>
    <row r="10" spans="1:7" ht="15.75">
      <c r="A10" s="284" t="str">
        <f>"ПИБ:   "&amp;bip</f>
        <v>ПИБ:   101401162</v>
      </c>
      <c r="B10" s="275"/>
      <c r="C10" s="285"/>
      <c r="D10" s="519" t="str">
        <f>"Број подрачуна:  "&amp;BrojPodr</f>
        <v>Број подрачуна:  840-211661-10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1815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826252</v>
      </c>
      <c r="E21" s="350">
        <f>E22+E126</f>
        <v>937498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826252</v>
      </c>
      <c r="E22" s="350">
        <f>E23+E67+E77+E89+E114+E119+E123</f>
        <v>937498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13486</v>
      </c>
      <c r="E89" s="350">
        <f>E90+E97+E102+E109+E112</f>
        <v>14105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1243</v>
      </c>
      <c r="E90" s="350">
        <f>SUM(E91:E96)</f>
        <v>2155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1243</v>
      </c>
      <c r="E94" s="351">
        <v>2155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10769</v>
      </c>
      <c r="E97" s="350">
        <f>SUM(E98:E101)</f>
        <v>9804</v>
      </c>
    </row>
    <row r="98" spans="1:5" ht="24">
      <c r="A98" s="303">
        <v>2078</v>
      </c>
      <c r="B98" s="303">
        <v>742100</v>
      </c>
      <c r="C98" s="318" t="s">
        <v>436</v>
      </c>
      <c r="D98" s="351">
        <v>10769</v>
      </c>
      <c r="E98" s="351">
        <v>9804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1474</v>
      </c>
      <c r="E109" s="350">
        <f>E110+E111</f>
        <v>2146</v>
      </c>
    </row>
    <row r="110" spans="1:5" ht="12.75">
      <c r="A110" s="303">
        <v>2090</v>
      </c>
      <c r="B110" s="303">
        <v>744100</v>
      </c>
      <c r="C110" s="318" t="s">
        <v>5</v>
      </c>
      <c r="D110" s="351">
        <v>1474</v>
      </c>
      <c r="E110" s="351">
        <v>2146</v>
      </c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945</v>
      </c>
      <c r="E114" s="350">
        <f>E115+E117</f>
        <v>549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890</v>
      </c>
      <c r="E115" s="350">
        <f>E116</f>
        <v>531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890</v>
      </c>
      <c r="E116" s="351">
        <v>531</v>
      </c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55</v>
      </c>
      <c r="E117" s="350">
        <f>E118</f>
        <v>18</v>
      </c>
    </row>
    <row r="118" spans="1:5" ht="24">
      <c r="A118" s="303">
        <v>2098</v>
      </c>
      <c r="B118" s="303">
        <v>772100</v>
      </c>
      <c r="C118" s="318" t="s">
        <v>655</v>
      </c>
      <c r="D118" s="351">
        <v>55</v>
      </c>
      <c r="E118" s="351">
        <v>18</v>
      </c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797325</v>
      </c>
      <c r="E119" s="350">
        <f>E120</f>
        <v>895539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797325</v>
      </c>
      <c r="E120" s="350">
        <f>E121+E122</f>
        <v>895539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797325</v>
      </c>
      <c r="E121" s="351">
        <v>895539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14496</v>
      </c>
      <c r="E123" s="350">
        <f>E124</f>
        <v>27305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14496</v>
      </c>
      <c r="E124" s="350">
        <f>E125</f>
        <v>27305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14496</v>
      </c>
      <c r="E125" s="351">
        <v>27305</v>
      </c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828004</v>
      </c>
      <c r="E151" s="350">
        <f>E152+E320</f>
        <v>937058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811217</v>
      </c>
      <c r="E152" s="350">
        <f>E153+E175+E220+E235+E259+E272+E288+E303</f>
        <v>910258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521255</v>
      </c>
      <c r="E153" s="350">
        <f>E154+E156+E160+E162+E167+E169+E171+E173</f>
        <v>599841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418201</v>
      </c>
      <c r="E154" s="350">
        <f>E155</f>
        <v>484491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418201</v>
      </c>
      <c r="E155" s="351">
        <v>484491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74620</v>
      </c>
      <c r="E156" s="350">
        <f>SUM(E157:E159)</f>
        <v>86582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47448</v>
      </c>
      <c r="E157" s="351">
        <v>58030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20364</v>
      </c>
      <c r="E158" s="351">
        <v>24904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6808</v>
      </c>
      <c r="E159" s="351">
        <v>3648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4536</v>
      </c>
      <c r="E160" s="350">
        <f>E161</f>
        <v>3452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4536</v>
      </c>
      <c r="E161" s="351">
        <v>3452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4372</v>
      </c>
      <c r="E162" s="350">
        <f>SUM(E163:E166)</f>
        <v>3094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>
        <v>90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4372</v>
      </c>
      <c r="E165" s="351">
        <v>3004</v>
      </c>
    </row>
    <row r="166" spans="1:5" ht="24">
      <c r="A166" s="365">
        <v>2146</v>
      </c>
      <c r="B166" s="303">
        <v>414400</v>
      </c>
      <c r="C166" s="318" t="s">
        <v>589</v>
      </c>
      <c r="D166" s="351"/>
      <c r="E166" s="351"/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14172</v>
      </c>
      <c r="E167" s="350">
        <f>E168</f>
        <v>16422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14172</v>
      </c>
      <c r="E168" s="351">
        <v>16422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5354</v>
      </c>
      <c r="E169" s="350">
        <f>E170</f>
        <v>5800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5354</v>
      </c>
      <c r="E170" s="351">
        <v>5800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280839</v>
      </c>
      <c r="E175" s="350">
        <f>E176+E184+E190+E199+E207+E210</f>
        <v>303031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39097</v>
      </c>
      <c r="E176" s="350">
        <f>SUM(E177:E183)</f>
        <v>40852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1045</v>
      </c>
      <c r="E177" s="351">
        <v>538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30997</v>
      </c>
      <c r="E178" s="351">
        <v>30639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4661</v>
      </c>
      <c r="E179" s="351">
        <v>5458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1162</v>
      </c>
      <c r="E180" s="351">
        <v>1021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1106</v>
      </c>
      <c r="E181" s="351">
        <v>2636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101</v>
      </c>
      <c r="E182" s="351">
        <v>558</v>
      </c>
    </row>
    <row r="183" spans="1:5" ht="12.75">
      <c r="A183" s="365">
        <v>2163</v>
      </c>
      <c r="B183" s="303">
        <v>421900</v>
      </c>
      <c r="C183" s="318" t="s">
        <v>580</v>
      </c>
      <c r="D183" s="351">
        <v>25</v>
      </c>
      <c r="E183" s="351">
        <v>2</v>
      </c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138</v>
      </c>
      <c r="E184" s="350">
        <f>SUM(E185:E189)</f>
        <v>90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138</v>
      </c>
      <c r="E185" s="351">
        <v>90</v>
      </c>
    </row>
    <row r="186" spans="1:5" ht="12.75">
      <c r="A186" s="365">
        <v>2166</v>
      </c>
      <c r="B186" s="303">
        <v>422200</v>
      </c>
      <c r="C186" s="318" t="s">
        <v>319</v>
      </c>
      <c r="D186" s="351"/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7432</v>
      </c>
      <c r="E190" s="350">
        <f>SUM(E191:E198)</f>
        <v>6065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2651</v>
      </c>
      <c r="E192" s="351">
        <v>2993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1633</v>
      </c>
      <c r="E193" s="351">
        <v>1718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135</v>
      </c>
      <c r="E194" s="351">
        <v>58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2814</v>
      </c>
      <c r="E195" s="351">
        <v>1062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/>
    </row>
    <row r="197" spans="1:5" ht="12.75">
      <c r="A197" s="365">
        <v>2177</v>
      </c>
      <c r="B197" s="303">
        <v>423700</v>
      </c>
      <c r="C197" s="318" t="s">
        <v>638</v>
      </c>
      <c r="D197" s="351">
        <v>105</v>
      </c>
      <c r="E197" s="351">
        <v>88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94</v>
      </c>
      <c r="E198" s="351">
        <v>146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419</v>
      </c>
      <c r="E199" s="350">
        <f>SUM(E200:E206)</f>
        <v>773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419</v>
      </c>
      <c r="E202" s="351">
        <v>773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4995</v>
      </c>
      <c r="E207" s="350">
        <f>E208+E209</f>
        <v>6820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1698</v>
      </c>
      <c r="E208" s="351">
        <v>756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3297</v>
      </c>
      <c r="E209" s="351">
        <v>6064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228758</v>
      </c>
      <c r="E210" s="350">
        <f>SUM(E211:E219)</f>
        <v>248431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2575</v>
      </c>
      <c r="E211" s="351">
        <v>3356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36</v>
      </c>
      <c r="E213" s="351">
        <v>138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4967</v>
      </c>
      <c r="E214" s="351">
        <v>5086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205159</v>
      </c>
      <c r="E217" s="351">
        <v>223281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10588</v>
      </c>
      <c r="E218" s="351">
        <v>9499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5433</v>
      </c>
      <c r="E219" s="351">
        <v>7071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282</v>
      </c>
      <c r="E220" s="350">
        <f>E221+E225+E227+E229+E233</f>
        <v>217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282</v>
      </c>
      <c r="E221" s="350">
        <f>SUM(E222:E224)</f>
        <v>217</v>
      </c>
    </row>
    <row r="222" spans="1:5" ht="12.75">
      <c r="A222" s="365">
        <v>2202</v>
      </c>
      <c r="B222" s="357">
        <v>431100</v>
      </c>
      <c r="C222" s="367" t="s">
        <v>1365</v>
      </c>
      <c r="D222" s="359">
        <v>51</v>
      </c>
      <c r="E222" s="351">
        <v>41</v>
      </c>
    </row>
    <row r="223" spans="1:5" ht="12.75">
      <c r="A223" s="365">
        <v>2203</v>
      </c>
      <c r="B223" s="357">
        <v>431200</v>
      </c>
      <c r="C223" s="367" t="s">
        <v>622</v>
      </c>
      <c r="D223" s="359">
        <v>231</v>
      </c>
      <c r="E223" s="351">
        <v>176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2755</v>
      </c>
      <c r="E235" s="350">
        <f>E236+E246+E253+E255</f>
        <v>440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2755</v>
      </c>
      <c r="E236" s="350">
        <f>SUM(E237:E245)</f>
        <v>440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>
        <v>2755</v>
      </c>
      <c r="E241" s="351">
        <v>440</v>
      </c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4072</v>
      </c>
      <c r="E272" s="350">
        <f>E273+E276+E279+E282+E285</f>
        <v>4275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4072</v>
      </c>
      <c r="E285" s="356">
        <f>E286+E287</f>
        <v>4275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4072</v>
      </c>
      <c r="E286" s="351">
        <v>4275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2014</v>
      </c>
      <c r="E303" s="356">
        <f>E304+E307+E311+E313+E316+E318</f>
        <v>2454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2014</v>
      </c>
      <c r="E307" s="350">
        <f>SUM(E308:E310)</f>
        <v>2454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223</v>
      </c>
      <c r="E308" s="351">
        <v>1017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310</v>
      </c>
      <c r="E309" s="351">
        <v>49</v>
      </c>
    </row>
    <row r="310" spans="1:5" ht="12.75">
      <c r="A310" s="375">
        <v>2290</v>
      </c>
      <c r="B310" s="372">
        <v>482300</v>
      </c>
      <c r="C310" s="367" t="s">
        <v>753</v>
      </c>
      <c r="D310" s="359">
        <v>1481</v>
      </c>
      <c r="E310" s="351">
        <v>1388</v>
      </c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1400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/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16787</v>
      </c>
      <c r="E320" s="356">
        <f>E321+E343+E352+E355+E363</f>
        <v>26800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16787</v>
      </c>
      <c r="E321" s="356">
        <f>E322+E327+E337+E339+E341</f>
        <v>26800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11276</v>
      </c>
      <c r="E322" s="356">
        <f>SUM(E323:E326)</f>
        <v>6262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1336</v>
      </c>
      <c r="E325" s="351">
        <v>4292</v>
      </c>
    </row>
    <row r="326" spans="1:5" ht="12.75">
      <c r="A326" s="375">
        <v>2306</v>
      </c>
      <c r="B326" s="372">
        <v>511400</v>
      </c>
      <c r="C326" s="367" t="s">
        <v>574</v>
      </c>
      <c r="D326" s="359">
        <v>9940</v>
      </c>
      <c r="E326" s="351">
        <v>1970</v>
      </c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5511</v>
      </c>
      <c r="E327" s="356">
        <f>SUM(E328:E336)</f>
        <v>20538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154</v>
      </c>
      <c r="E329" s="351">
        <v>8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5357</v>
      </c>
      <c r="E332" s="351">
        <v>20530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0</v>
      </c>
      <c r="E367" s="356">
        <f>IF((E21-E151)&gt;0,E21-E151,0)</f>
        <v>440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1752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3951</v>
      </c>
      <c r="E369" s="350">
        <f>E370+E371+E372+E373+E374</f>
        <v>2481</v>
      </c>
    </row>
    <row r="370" spans="1:5" ht="24">
      <c r="A370" s="375">
        <v>2349</v>
      </c>
      <c r="B370" s="360"/>
      <c r="C370" s="367" t="s">
        <v>1428</v>
      </c>
      <c r="D370" s="359">
        <v>3546</v>
      </c>
      <c r="E370" s="351">
        <v>2199</v>
      </c>
    </row>
    <row r="371" spans="1:5" ht="24">
      <c r="A371" s="375">
        <v>2350</v>
      </c>
      <c r="B371" s="360"/>
      <c r="C371" s="367" t="s">
        <v>1429</v>
      </c>
      <c r="D371" s="359">
        <v>405</v>
      </c>
      <c r="E371" s="351">
        <v>282</v>
      </c>
    </row>
    <row r="372" spans="1:5" ht="24">
      <c r="A372" s="375">
        <v>2351</v>
      </c>
      <c r="B372" s="360"/>
      <c r="C372" s="367" t="s">
        <v>1430</v>
      </c>
      <c r="D372" s="359"/>
      <c r="E372" s="351"/>
    </row>
    <row r="373" spans="1:5" ht="24">
      <c r="A373" s="375">
        <v>2352</v>
      </c>
      <c r="B373" s="360"/>
      <c r="C373" s="367" t="s">
        <v>1431</v>
      </c>
      <c r="D373" s="359"/>
      <c r="E373" s="351"/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/>
      <c r="E376" s="351"/>
    </row>
    <row r="377" spans="1:5" ht="24">
      <c r="A377" s="375">
        <v>2356</v>
      </c>
      <c r="B377" s="360"/>
      <c r="C377" s="367" t="s">
        <v>1435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2199</v>
      </c>
      <c r="E378" s="356">
        <f>IF(E367&gt;0,IF((E367+E369-E375)&gt;0,E367+E369-E375,0),IF((E369-E368-E375)&gt;0,E369-E368-E375,0))</f>
        <v>2921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2199</v>
      </c>
      <c r="E380" s="356">
        <f>E381+E382</f>
        <v>2921</v>
      </c>
    </row>
    <row r="381" spans="1:5" ht="24">
      <c r="A381" s="375">
        <v>2360</v>
      </c>
      <c r="B381" s="360"/>
      <c r="C381" s="367" t="s">
        <v>1439</v>
      </c>
      <c r="D381" s="359"/>
      <c r="E381" s="351"/>
    </row>
    <row r="382" spans="1:5" ht="24">
      <c r="A382" s="375">
        <v>2361</v>
      </c>
      <c r="B382" s="360"/>
      <c r="C382" s="367" t="s">
        <v>1440</v>
      </c>
      <c r="D382" s="359">
        <v>2199</v>
      </c>
      <c r="E382" s="351">
        <v>2921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3">
      <selection activeCell="D101" sqref="D10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Општа болница "Стефан Високи"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Вука Караџића 147., Смедеревска Паланка</v>
      </c>
      <c r="B9" s="275"/>
      <c r="C9" s="285"/>
      <c r="D9" s="518" t="str">
        <f>"Матични број:   "&amp;MatBroj</f>
        <v>Матични број:   06113079</v>
      </c>
      <c r="E9" s="285"/>
      <c r="F9" s="345"/>
      <c r="G9" s="277"/>
    </row>
    <row r="10" spans="1:7" s="278" customFormat="1" ht="15.75">
      <c r="A10" s="284" t="str">
        <f>"ПИБ:   "&amp;bip</f>
        <v>ПИБ:   101401162</v>
      </c>
      <c r="B10" s="275"/>
      <c r="C10" s="285"/>
      <c r="D10" s="519" t="str">
        <f>"Број подрачуна:  "&amp;BrojPodr</f>
        <v>Број подрачуна:  840-211661-10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1815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16787</v>
      </c>
      <c r="E87" s="301">
        <f>E88+E134</f>
        <v>26800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16787</v>
      </c>
      <c r="E88" s="301">
        <f>E89+E111+E120+E123+E131</f>
        <v>26800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16787</v>
      </c>
      <c r="E89" s="301">
        <f>E90+E95+E105+E107+E109</f>
        <v>26800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11276</v>
      </c>
      <c r="E90" s="301">
        <f>SUM(E91:E94)</f>
        <v>6262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1336</v>
      </c>
      <c r="E93" s="306">
        <v>4292</v>
      </c>
    </row>
    <row r="94" spans="1:5" ht="12.75">
      <c r="A94" s="392">
        <v>3074</v>
      </c>
      <c r="B94" s="392">
        <v>511400</v>
      </c>
      <c r="C94" s="305" t="s">
        <v>574</v>
      </c>
      <c r="D94" s="306">
        <v>9940</v>
      </c>
      <c r="E94" s="306">
        <v>1970</v>
      </c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5511</v>
      </c>
      <c r="E95" s="301">
        <f>SUM(E96:E104)</f>
        <v>20538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154</v>
      </c>
      <c r="E97" s="306">
        <v>8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5357</v>
      </c>
      <c r="E100" s="306">
        <v>20530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16787</v>
      </c>
      <c r="E183" s="301">
        <f>IF(E87-E21&gt;0,E87-E21,0)</f>
        <v>26800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0">
      <selection activeCell="E461" sqref="E46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Општа болница "Стефан Високи"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Вука Караџића 147., Смедеревска Паланка</v>
      </c>
      <c r="B9" s="275"/>
      <c r="C9" s="285"/>
      <c r="D9" s="518" t="str">
        <f>"Матични број:   "&amp;MatBroj</f>
        <v>Матични број:   06113079</v>
      </c>
      <c r="E9" s="285"/>
      <c r="F9" s="345"/>
      <c r="G9" s="277"/>
    </row>
    <row r="10" spans="1:7" s="278" customFormat="1" ht="15.75">
      <c r="A10" s="284" t="str">
        <f>"ПИБ:   "&amp;bip</f>
        <v>ПИБ:   101401162</v>
      </c>
      <c r="B10" s="275"/>
      <c r="C10" s="285"/>
      <c r="D10" s="519" t="str">
        <f>"Број подрачуна:  "&amp;BrojPodr</f>
        <v>Број подрачуна:  840-211661-10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1815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826252</v>
      </c>
      <c r="E21" s="350">
        <f>E22+E126+E151</f>
        <v>937498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826252</v>
      </c>
      <c r="E22" s="350">
        <f>E23+E67+E77+E89+E114+E119+E123</f>
        <v>937498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13486</v>
      </c>
      <c r="E89" s="350">
        <f>E90+E97+E102+E109+E112</f>
        <v>14105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1243</v>
      </c>
      <c r="E90" s="350">
        <f>SUM(E91:E96)</f>
        <v>2155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1243</v>
      </c>
      <c r="E94" s="351">
        <v>2155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10769</v>
      </c>
      <c r="E97" s="350">
        <f>SUM(E98:E101)</f>
        <v>9804</v>
      </c>
    </row>
    <row r="98" spans="1:5" ht="24">
      <c r="A98" s="303">
        <v>4078</v>
      </c>
      <c r="B98" s="303">
        <v>742100</v>
      </c>
      <c r="C98" s="318" t="s">
        <v>436</v>
      </c>
      <c r="D98" s="351">
        <v>10769</v>
      </c>
      <c r="E98" s="351">
        <v>9804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1474</v>
      </c>
      <c r="E109" s="350">
        <f>E110+E111</f>
        <v>2146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1474</v>
      </c>
      <c r="E110" s="351">
        <v>2146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945</v>
      </c>
      <c r="E114" s="350">
        <f>E115+E117</f>
        <v>549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890</v>
      </c>
      <c r="E115" s="350">
        <f>E116</f>
        <v>531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890</v>
      </c>
      <c r="E116" s="351">
        <v>531</v>
      </c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55</v>
      </c>
      <c r="E117" s="350">
        <f>E118</f>
        <v>18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55</v>
      </c>
      <c r="E118" s="351">
        <v>18</v>
      </c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797325</v>
      </c>
      <c r="E119" s="350">
        <f>E120</f>
        <v>895539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797325</v>
      </c>
      <c r="E120" s="350">
        <f>E121+E122</f>
        <v>895539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797325</v>
      </c>
      <c r="E121" s="351">
        <v>895539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14496</v>
      </c>
      <c r="E123" s="350">
        <f>E124</f>
        <v>27305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14496</v>
      </c>
      <c r="E124" s="350">
        <f>E125</f>
        <v>27305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14496</v>
      </c>
      <c r="E125" s="351">
        <v>27305</v>
      </c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828004</v>
      </c>
      <c r="E191" s="350">
        <f>E192+E360+E406</f>
        <v>937058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811217</v>
      </c>
      <c r="E192" s="350">
        <f>E193+E215+E260+E275+E299+E312+E328+E343</f>
        <v>910258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521255</v>
      </c>
      <c r="E193" s="350">
        <f>E194+E196+E200+E202+E207+E209+E211+E213</f>
        <v>599841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418201</v>
      </c>
      <c r="E194" s="350">
        <f>E195</f>
        <v>484491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418201</v>
      </c>
      <c r="E195" s="351">
        <v>484491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74620</v>
      </c>
      <c r="E196" s="350">
        <f>SUM(E197:E199)</f>
        <v>86582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47448</v>
      </c>
      <c r="E197" s="351">
        <v>58030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20364</v>
      </c>
      <c r="E198" s="351">
        <v>24904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6808</v>
      </c>
      <c r="E199" s="351">
        <v>3648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4536</v>
      </c>
      <c r="E200" s="350">
        <f>E201</f>
        <v>3452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4536</v>
      </c>
      <c r="E201" s="351">
        <v>3452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4372</v>
      </c>
      <c r="E202" s="350">
        <f>SUM(E203:E206)</f>
        <v>3094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>
        <v>90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4372</v>
      </c>
      <c r="E205" s="351">
        <v>3004</v>
      </c>
    </row>
    <row r="206" spans="1:5" ht="24">
      <c r="A206" s="375">
        <v>4186</v>
      </c>
      <c r="B206" s="303">
        <v>414400</v>
      </c>
      <c r="C206" s="318" t="s">
        <v>589</v>
      </c>
      <c r="D206" s="351"/>
      <c r="E206" s="351"/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14172</v>
      </c>
      <c r="E207" s="350">
        <f>E208</f>
        <v>16422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14172</v>
      </c>
      <c r="E208" s="351">
        <v>16422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5354</v>
      </c>
      <c r="E209" s="350">
        <f>E210</f>
        <v>5800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5354</v>
      </c>
      <c r="E210" s="351">
        <v>5800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280839</v>
      </c>
      <c r="E215" s="350">
        <f>E216+E224+E230+E239+E247+E250</f>
        <v>303031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39097</v>
      </c>
      <c r="E216" s="350">
        <f>SUM(E217:E223)</f>
        <v>40852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1045</v>
      </c>
      <c r="E217" s="351">
        <v>538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30997</v>
      </c>
      <c r="E218" s="351">
        <v>30639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4661</v>
      </c>
      <c r="E219" s="351">
        <v>5458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1162</v>
      </c>
      <c r="E220" s="351">
        <v>1021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1106</v>
      </c>
      <c r="E221" s="351">
        <v>2636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101</v>
      </c>
      <c r="E222" s="351">
        <v>558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25</v>
      </c>
      <c r="E223" s="351">
        <v>2</v>
      </c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138</v>
      </c>
      <c r="E224" s="350">
        <f>SUM(E225:E229)</f>
        <v>90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138</v>
      </c>
      <c r="E225" s="351">
        <v>90</v>
      </c>
    </row>
    <row r="226" spans="1:5" ht="12.75">
      <c r="A226" s="303">
        <v>4206</v>
      </c>
      <c r="B226" s="303">
        <v>422200</v>
      </c>
      <c r="C226" s="318" t="s">
        <v>319</v>
      </c>
      <c r="D226" s="351"/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7432</v>
      </c>
      <c r="E230" s="350">
        <f>SUM(E231:E238)</f>
        <v>6065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2651</v>
      </c>
      <c r="E232" s="351">
        <v>2993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1633</v>
      </c>
      <c r="E233" s="351">
        <v>1718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135</v>
      </c>
      <c r="E234" s="351">
        <v>58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2814</v>
      </c>
      <c r="E235" s="351">
        <v>1062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/>
    </row>
    <row r="237" spans="1:5" ht="12.75">
      <c r="A237" s="365">
        <v>4217</v>
      </c>
      <c r="B237" s="303">
        <v>423700</v>
      </c>
      <c r="C237" s="318" t="s">
        <v>638</v>
      </c>
      <c r="D237" s="351">
        <v>105</v>
      </c>
      <c r="E237" s="351">
        <v>88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94</v>
      </c>
      <c r="E238" s="351">
        <v>146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419</v>
      </c>
      <c r="E239" s="350">
        <f>SUM(E240:E246)</f>
        <v>773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419</v>
      </c>
      <c r="E242" s="351">
        <v>773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4995</v>
      </c>
      <c r="E247" s="350">
        <f>E248+E249</f>
        <v>6820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1698</v>
      </c>
      <c r="E248" s="351">
        <v>756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3297</v>
      </c>
      <c r="E249" s="351">
        <v>6064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228758</v>
      </c>
      <c r="E250" s="350">
        <f>SUM(E251:E259)</f>
        <v>248431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2575</v>
      </c>
      <c r="E251" s="351">
        <v>3356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36</v>
      </c>
      <c r="E253" s="351">
        <v>138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4967</v>
      </c>
      <c r="E254" s="351">
        <v>5086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205159</v>
      </c>
      <c r="E257" s="351">
        <v>223281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10588</v>
      </c>
      <c r="E258" s="351">
        <v>9499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5433</v>
      </c>
      <c r="E259" s="351">
        <v>7071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282</v>
      </c>
      <c r="E260" s="350">
        <f>E261+E265+E267+E269+E273</f>
        <v>217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282</v>
      </c>
      <c r="E261" s="350">
        <f>SUM(E262:E264)</f>
        <v>217</v>
      </c>
    </row>
    <row r="262" spans="1:5" ht="12.75">
      <c r="A262" s="357">
        <v>4242</v>
      </c>
      <c r="B262" s="372">
        <v>431100</v>
      </c>
      <c r="C262" s="367" t="s">
        <v>1365</v>
      </c>
      <c r="D262" s="359">
        <v>51</v>
      </c>
      <c r="E262" s="351">
        <v>41</v>
      </c>
    </row>
    <row r="263" spans="1:5" ht="12.75">
      <c r="A263" s="375">
        <v>4243</v>
      </c>
      <c r="B263" s="372">
        <v>431200</v>
      </c>
      <c r="C263" s="367" t="s">
        <v>622</v>
      </c>
      <c r="D263" s="359">
        <v>231</v>
      </c>
      <c r="E263" s="351">
        <v>176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2755</v>
      </c>
      <c r="E275" s="350">
        <f>E276+E286+E293+E295</f>
        <v>440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2755</v>
      </c>
      <c r="E276" s="356">
        <f>SUM(E277:E285)</f>
        <v>440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>
        <v>2755</v>
      </c>
      <c r="E281" s="351">
        <v>440</v>
      </c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4072</v>
      </c>
      <c r="E312" s="350">
        <f>E313+E316+E319+E322+E325</f>
        <v>4275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4072</v>
      </c>
      <c r="E325" s="356">
        <f>E326+E327</f>
        <v>4275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4072</v>
      </c>
      <c r="E326" s="351">
        <v>4275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2014</v>
      </c>
      <c r="E343" s="350">
        <f>E344+E347+E351+E353+E356+E358</f>
        <v>2454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2014</v>
      </c>
      <c r="E347" s="350">
        <f>SUM(E348:E350)</f>
        <v>2454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223</v>
      </c>
      <c r="E348" s="351">
        <v>1017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310</v>
      </c>
      <c r="E349" s="351">
        <v>49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>
        <v>1481</v>
      </c>
      <c r="E350" s="351">
        <v>1388</v>
      </c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0</v>
      </c>
      <c r="E351" s="350">
        <f>E352</f>
        <v>0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/>
      <c r="E352" s="351"/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/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16787</v>
      </c>
      <c r="E360" s="350">
        <f>E361+E383+E392+E395+E403</f>
        <v>26800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16787</v>
      </c>
      <c r="E361" s="350">
        <f>E362+E367+E377+E379+E381</f>
        <v>26800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11276</v>
      </c>
      <c r="E362" s="350">
        <f>SUM(E363:E366)</f>
        <v>6262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1336</v>
      </c>
      <c r="E365" s="351">
        <v>4292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>
        <v>9940</v>
      </c>
      <c r="E366" s="351">
        <v>1970</v>
      </c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5511</v>
      </c>
      <c r="E367" s="350">
        <f>SUM(E368:E376)</f>
        <v>20538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154</v>
      </c>
      <c r="E369" s="351">
        <v>8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5357</v>
      </c>
      <c r="E372" s="351">
        <v>20530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0</v>
      </c>
      <c r="E454" s="350">
        <f>IF(E21-E191&gt;0,E21-E191,0)</f>
        <v>440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1752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1657</v>
      </c>
      <c r="D456" s="418">
        <v>2713</v>
      </c>
      <c r="E456" s="418">
        <v>1118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827871</v>
      </c>
      <c r="E457" s="350">
        <f>E21+E458</f>
        <v>939815</v>
      </c>
    </row>
    <row r="458" spans="1:5" ht="24">
      <c r="A458" s="375">
        <v>4438</v>
      </c>
      <c r="B458" s="293"/>
      <c r="C458" s="419" t="s">
        <v>1659</v>
      </c>
      <c r="D458" s="351">
        <v>1619</v>
      </c>
      <c r="E458" s="351">
        <v>2317</v>
      </c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829466</v>
      </c>
      <c r="E459" s="350">
        <f>E191-E460+E461</f>
        <v>939239</v>
      </c>
    </row>
    <row r="460" spans="1:5" ht="24">
      <c r="A460" s="375">
        <v>4440</v>
      </c>
      <c r="B460" s="293"/>
      <c r="C460" s="420" t="s">
        <v>1661</v>
      </c>
      <c r="D460" s="351">
        <v>282</v>
      </c>
      <c r="E460" s="351">
        <v>217</v>
      </c>
    </row>
    <row r="461" spans="1:5" ht="24">
      <c r="A461" s="375">
        <v>4441</v>
      </c>
      <c r="B461" s="360"/>
      <c r="C461" s="367" t="s">
        <v>1662</v>
      </c>
      <c r="D461" s="359">
        <v>1744</v>
      </c>
      <c r="E461" s="351">
        <v>2398</v>
      </c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1118</v>
      </c>
      <c r="E462" s="350">
        <f>E456+E457-E459</f>
        <v>1694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tabSelected="1" zoomScale="110" zoomScaleNormal="110" zoomScaleSheetLayoutView="100" zoomScalePageLayoutView="0" workbookViewId="0" topLeftCell="A1">
      <selection activeCell="D241" sqref="D241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Општа болница "Стефан Високи"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Вука Караџића 147., Смедеревска Паланка</v>
      </c>
      <c r="B9" s="6"/>
      <c r="C9" s="146"/>
      <c r="D9" s="3" t="str">
        <f>"Матични број:   "&amp;MaticniBroj</f>
        <v>Матични број:   06113079</v>
      </c>
      <c r="E9" s="8"/>
    </row>
    <row r="10" spans="1:5" ht="31.5" customHeight="1">
      <c r="A10" s="2" t="str">
        <f>"ПИБ:   "&amp;bip</f>
        <v>ПИБ:   101401162</v>
      </c>
      <c r="B10" s="6"/>
      <c r="C10" s="146"/>
      <c r="D10" s="4" t="str">
        <f>"Број подрачуна:  "&amp;BrojPodracuna</f>
        <v>Број подрачуна:  840-211661-10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1816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999022</v>
      </c>
      <c r="E22" s="20">
        <f aca="true" t="shared" si="0" ref="E22:E57">SUM(F22:K22)</f>
        <v>937498</v>
      </c>
      <c r="F22" s="20">
        <f aca="true" t="shared" si="1" ref="F22:K22">F23+F147</f>
        <v>25335</v>
      </c>
      <c r="G22" s="20">
        <f t="shared" si="1"/>
        <v>0</v>
      </c>
      <c r="H22" s="20">
        <f t="shared" si="1"/>
        <v>1970</v>
      </c>
      <c r="I22" s="20">
        <f t="shared" si="1"/>
        <v>898243</v>
      </c>
      <c r="J22" s="20">
        <f t="shared" si="1"/>
        <v>2146</v>
      </c>
      <c r="K22" s="21">
        <f t="shared" si="1"/>
        <v>9804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999022</v>
      </c>
      <c r="E23" s="20">
        <f t="shared" si="0"/>
        <v>937498</v>
      </c>
      <c r="F23" s="20">
        <f aca="true" t="shared" si="2" ref="F23:K23">F24+F76+F90+F102+F131+F136+F140</f>
        <v>25335</v>
      </c>
      <c r="G23" s="20">
        <f t="shared" si="2"/>
        <v>0</v>
      </c>
      <c r="H23" s="20">
        <f t="shared" si="2"/>
        <v>1970</v>
      </c>
      <c r="I23" s="20">
        <f t="shared" si="2"/>
        <v>898243</v>
      </c>
      <c r="J23" s="20">
        <f t="shared" si="2"/>
        <v>2146</v>
      </c>
      <c r="K23" s="21">
        <f t="shared" si="2"/>
        <v>9804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17327</v>
      </c>
      <c r="E102" s="20">
        <f t="shared" si="20"/>
        <v>14105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2155</v>
      </c>
      <c r="J102" s="20">
        <f t="shared" si="21"/>
        <v>2146</v>
      </c>
      <c r="K102" s="21">
        <f t="shared" si="21"/>
        <v>9804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2155</v>
      </c>
      <c r="E103" s="20">
        <f t="shared" si="20"/>
        <v>2155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2155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2155</v>
      </c>
      <c r="E107" s="23">
        <f t="shared" si="20"/>
        <v>2155</v>
      </c>
      <c r="F107" s="54"/>
      <c r="G107" s="54"/>
      <c r="H107" s="54"/>
      <c r="I107" s="54">
        <v>2155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12672</v>
      </c>
      <c r="E110" s="20">
        <f t="shared" si="20"/>
        <v>9804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9804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12672</v>
      </c>
      <c r="E111" s="23">
        <f t="shared" si="20"/>
        <v>9804</v>
      </c>
      <c r="F111" s="22"/>
      <c r="G111" s="22"/>
      <c r="H111" s="22"/>
      <c r="I111" s="22"/>
      <c r="J111" s="22"/>
      <c r="K111" s="24">
        <v>9804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2500</v>
      </c>
      <c r="E126" s="20">
        <f t="shared" si="20"/>
        <v>2146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2146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2500</v>
      </c>
      <c r="E127" s="23">
        <f t="shared" si="20"/>
        <v>2146</v>
      </c>
      <c r="F127" s="22"/>
      <c r="G127" s="22"/>
      <c r="H127" s="22"/>
      <c r="I127" s="22"/>
      <c r="J127" s="22">
        <v>2146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21631</v>
      </c>
      <c r="E131" s="20">
        <f t="shared" si="20"/>
        <v>549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549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21611</v>
      </c>
      <c r="E132" s="20">
        <f t="shared" si="20"/>
        <v>531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531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>
        <v>21611</v>
      </c>
      <c r="E133" s="23">
        <f t="shared" si="20"/>
        <v>531</v>
      </c>
      <c r="F133" s="22"/>
      <c r="G133" s="22"/>
      <c r="H133" s="22"/>
      <c r="I133" s="22">
        <v>531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20</v>
      </c>
      <c r="E134" s="20">
        <f t="shared" si="20"/>
        <v>18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18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>
        <v>20</v>
      </c>
      <c r="E135" s="23">
        <f t="shared" si="20"/>
        <v>18</v>
      </c>
      <c r="F135" s="22"/>
      <c r="G135" s="22"/>
      <c r="H135" s="22"/>
      <c r="I135" s="22">
        <v>18</v>
      </c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932759</v>
      </c>
      <c r="E136" s="20">
        <f aca="true" t="shared" si="30" ref="E136:E175">SUM(F136:K136)</f>
        <v>895539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895539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932759</v>
      </c>
      <c r="E137" s="20">
        <f t="shared" si="30"/>
        <v>895539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895539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932759</v>
      </c>
      <c r="E138" s="23">
        <f>SUM(F138:K138)</f>
        <v>895539</v>
      </c>
      <c r="F138" s="22"/>
      <c r="G138" s="22"/>
      <c r="H138" s="22"/>
      <c r="I138" s="22">
        <v>895539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27305</v>
      </c>
      <c r="E140" s="20">
        <f t="shared" si="30"/>
        <v>27305</v>
      </c>
      <c r="F140" s="20">
        <f aca="true" t="shared" si="33" ref="F140:K140">F141</f>
        <v>25335</v>
      </c>
      <c r="G140" s="20">
        <f t="shared" si="33"/>
        <v>0</v>
      </c>
      <c r="H140" s="20">
        <f t="shared" si="33"/>
        <v>1970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27305</v>
      </c>
      <c r="E141" s="20">
        <f t="shared" si="30"/>
        <v>27305</v>
      </c>
      <c r="F141" s="20">
        <f aca="true" t="shared" si="34" ref="F141:K141">F146</f>
        <v>25335</v>
      </c>
      <c r="G141" s="20">
        <f t="shared" si="34"/>
        <v>0</v>
      </c>
      <c r="H141" s="20">
        <f t="shared" si="34"/>
        <v>1970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27305</v>
      </c>
      <c r="E146" s="23">
        <f t="shared" si="30"/>
        <v>27305</v>
      </c>
      <c r="F146" s="22">
        <v>25335</v>
      </c>
      <c r="G146" s="22"/>
      <c r="H146" s="22">
        <v>1970</v>
      </c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999022</v>
      </c>
      <c r="E224" s="30">
        <f t="shared" si="57"/>
        <v>937498</v>
      </c>
      <c r="F224" s="30">
        <f aca="true" t="shared" si="58" ref="F224:K224">F22+F176</f>
        <v>25335</v>
      </c>
      <c r="G224" s="30">
        <f t="shared" si="58"/>
        <v>0</v>
      </c>
      <c r="H224" s="30">
        <f t="shared" si="58"/>
        <v>1970</v>
      </c>
      <c r="I224" s="30">
        <f t="shared" si="58"/>
        <v>898243</v>
      </c>
      <c r="J224" s="30">
        <f t="shared" si="58"/>
        <v>2146</v>
      </c>
      <c r="K224" s="31">
        <f t="shared" si="58"/>
        <v>9804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999022</v>
      </c>
      <c r="E233" s="20">
        <f aca="true" t="shared" si="59" ref="E233:E304">SUM(F233:K233)</f>
        <v>937058</v>
      </c>
      <c r="F233" s="20">
        <f aca="true" t="shared" si="60" ref="F233:K233">F234+F430</f>
        <v>25292</v>
      </c>
      <c r="G233" s="20">
        <f t="shared" si="60"/>
        <v>0</v>
      </c>
      <c r="H233" s="20">
        <f t="shared" si="60"/>
        <v>1970</v>
      </c>
      <c r="I233" s="20">
        <f t="shared" si="60"/>
        <v>897676</v>
      </c>
      <c r="J233" s="20">
        <f t="shared" si="60"/>
        <v>1494</v>
      </c>
      <c r="K233" s="21">
        <f t="shared" si="60"/>
        <v>10626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972222</v>
      </c>
      <c r="E234" s="20">
        <f t="shared" si="59"/>
        <v>910258</v>
      </c>
      <c r="F234" s="20">
        <f aca="true" t="shared" si="61" ref="F234:K234">F235+F261+F310+F329+F357+F370+F390+F409</f>
        <v>968</v>
      </c>
      <c r="G234" s="20">
        <f t="shared" si="61"/>
        <v>0</v>
      </c>
      <c r="H234" s="20">
        <f t="shared" si="61"/>
        <v>0</v>
      </c>
      <c r="I234" s="20">
        <f t="shared" si="61"/>
        <v>897676</v>
      </c>
      <c r="J234" s="20">
        <f t="shared" si="61"/>
        <v>1034</v>
      </c>
      <c r="K234" s="21">
        <f t="shared" si="61"/>
        <v>10580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622606</v>
      </c>
      <c r="E235" s="20">
        <f t="shared" si="59"/>
        <v>599841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595848</v>
      </c>
      <c r="J235" s="20">
        <f t="shared" si="62"/>
        <v>269</v>
      </c>
      <c r="K235" s="21">
        <f t="shared" si="62"/>
        <v>3724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484754</v>
      </c>
      <c r="E236" s="20">
        <f t="shared" si="59"/>
        <v>484491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481322</v>
      </c>
      <c r="J236" s="20">
        <f t="shared" si="63"/>
        <v>154</v>
      </c>
      <c r="K236" s="21">
        <f t="shared" si="63"/>
        <v>3015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484754</v>
      </c>
      <c r="E237" s="23">
        <f t="shared" si="59"/>
        <v>484491</v>
      </c>
      <c r="F237" s="22"/>
      <c r="G237" s="22"/>
      <c r="H237" s="22"/>
      <c r="I237" s="22">
        <v>481322</v>
      </c>
      <c r="J237" s="22">
        <v>154</v>
      </c>
      <c r="K237" s="24">
        <v>3015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86772</v>
      </c>
      <c r="E238" s="20">
        <f t="shared" si="59"/>
        <v>86582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86015</v>
      </c>
      <c r="J238" s="20">
        <f t="shared" si="64"/>
        <v>51</v>
      </c>
      <c r="K238" s="21">
        <f t="shared" si="64"/>
        <v>516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58212</v>
      </c>
      <c r="E239" s="23">
        <f t="shared" si="59"/>
        <v>58030</v>
      </c>
      <c r="F239" s="22"/>
      <c r="G239" s="22"/>
      <c r="H239" s="22"/>
      <c r="I239" s="22">
        <v>57650</v>
      </c>
      <c r="J239" s="22">
        <v>33</v>
      </c>
      <c r="K239" s="24">
        <v>347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24910</v>
      </c>
      <c r="E240" s="23">
        <f t="shared" si="59"/>
        <v>24904</v>
      </c>
      <c r="F240" s="22"/>
      <c r="G240" s="22"/>
      <c r="H240" s="22"/>
      <c r="I240" s="22">
        <v>24741</v>
      </c>
      <c r="J240" s="22">
        <v>16</v>
      </c>
      <c r="K240" s="24">
        <v>147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3650</v>
      </c>
      <c r="E241" s="23">
        <f t="shared" si="59"/>
        <v>3648</v>
      </c>
      <c r="F241" s="22"/>
      <c r="G241" s="22"/>
      <c r="H241" s="22"/>
      <c r="I241" s="22">
        <v>3624</v>
      </c>
      <c r="J241" s="22">
        <v>2</v>
      </c>
      <c r="K241" s="24">
        <v>22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3506</v>
      </c>
      <c r="E242" s="20">
        <f t="shared" si="59"/>
        <v>3452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3399</v>
      </c>
      <c r="J242" s="20">
        <f t="shared" si="65"/>
        <v>7</v>
      </c>
      <c r="K242" s="21">
        <f t="shared" si="65"/>
        <v>46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3506</v>
      </c>
      <c r="E243" s="23">
        <f t="shared" si="59"/>
        <v>3452</v>
      </c>
      <c r="F243" s="22"/>
      <c r="G243" s="22"/>
      <c r="H243" s="22"/>
      <c r="I243" s="22">
        <v>3399</v>
      </c>
      <c r="J243" s="22">
        <v>7</v>
      </c>
      <c r="K243" s="24">
        <v>46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25347</v>
      </c>
      <c r="E244" s="20">
        <f t="shared" si="59"/>
        <v>3094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3077</v>
      </c>
      <c r="J244" s="20">
        <f t="shared" si="66"/>
        <v>0</v>
      </c>
      <c r="K244" s="21">
        <f t="shared" si="66"/>
        <v>17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21631</v>
      </c>
      <c r="E245" s="23">
        <f t="shared" si="59"/>
        <v>90</v>
      </c>
      <c r="F245" s="22"/>
      <c r="G245" s="22"/>
      <c r="H245" s="22"/>
      <c r="I245" s="22">
        <v>73</v>
      </c>
      <c r="J245" s="22"/>
      <c r="K245" s="24">
        <v>17</v>
      </c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3716</v>
      </c>
      <c r="E247" s="23">
        <f t="shared" si="59"/>
        <v>3004</v>
      </c>
      <c r="F247" s="22"/>
      <c r="G247" s="22"/>
      <c r="H247" s="22"/>
      <c r="I247" s="22">
        <v>3004</v>
      </c>
      <c r="J247" s="22"/>
      <c r="K247" s="24"/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16422</v>
      </c>
      <c r="E253" s="20">
        <f t="shared" si="59"/>
        <v>16422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16399</v>
      </c>
      <c r="J253" s="20">
        <f t="shared" si="67"/>
        <v>1</v>
      </c>
      <c r="K253" s="21">
        <f t="shared" si="67"/>
        <v>22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16422</v>
      </c>
      <c r="E254" s="23">
        <f t="shared" si="59"/>
        <v>16422</v>
      </c>
      <c r="F254" s="22"/>
      <c r="G254" s="22"/>
      <c r="H254" s="22"/>
      <c r="I254" s="22">
        <v>16399</v>
      </c>
      <c r="J254" s="22">
        <v>1</v>
      </c>
      <c r="K254" s="24">
        <v>22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5805</v>
      </c>
      <c r="E255" s="94">
        <f t="shared" si="59"/>
        <v>5800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5636</v>
      </c>
      <c r="J255" s="94">
        <f t="shared" si="68"/>
        <v>56</v>
      </c>
      <c r="K255" s="95">
        <f t="shared" si="68"/>
        <v>108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5805</v>
      </c>
      <c r="E256" s="23">
        <f t="shared" si="59"/>
        <v>5800</v>
      </c>
      <c r="F256" s="22"/>
      <c r="G256" s="22"/>
      <c r="H256" s="22"/>
      <c r="I256" s="22">
        <v>5636</v>
      </c>
      <c r="J256" s="22">
        <v>56</v>
      </c>
      <c r="K256" s="24">
        <v>108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341698</v>
      </c>
      <c r="E261" s="20">
        <f t="shared" si="59"/>
        <v>303031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297083</v>
      </c>
      <c r="J261" s="20">
        <f t="shared" si="71"/>
        <v>241</v>
      </c>
      <c r="K261" s="21">
        <f t="shared" si="71"/>
        <v>5707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48098</v>
      </c>
      <c r="E262" s="20">
        <f t="shared" si="59"/>
        <v>40852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36009</v>
      </c>
      <c r="J262" s="20">
        <f t="shared" si="72"/>
        <v>0</v>
      </c>
      <c r="K262" s="21">
        <f t="shared" si="72"/>
        <v>4843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540</v>
      </c>
      <c r="E263" s="23">
        <f t="shared" si="59"/>
        <v>538</v>
      </c>
      <c r="F263" s="22"/>
      <c r="G263" s="22"/>
      <c r="H263" s="22"/>
      <c r="I263" s="22">
        <v>500</v>
      </c>
      <c r="J263" s="22"/>
      <c r="K263" s="24">
        <v>38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37766</v>
      </c>
      <c r="E264" s="23">
        <f t="shared" si="59"/>
        <v>30639</v>
      </c>
      <c r="F264" s="22"/>
      <c r="G264" s="22"/>
      <c r="H264" s="22"/>
      <c r="I264" s="22">
        <v>25836</v>
      </c>
      <c r="J264" s="22"/>
      <c r="K264" s="24">
        <v>4803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5500</v>
      </c>
      <c r="E265" s="23">
        <f t="shared" si="59"/>
        <v>5458</v>
      </c>
      <c r="F265" s="22"/>
      <c r="G265" s="22"/>
      <c r="H265" s="22"/>
      <c r="I265" s="22">
        <v>5458</v>
      </c>
      <c r="J265" s="22"/>
      <c r="K265" s="24"/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1030</v>
      </c>
      <c r="E266" s="23">
        <f t="shared" si="59"/>
        <v>1021</v>
      </c>
      <c r="F266" s="22"/>
      <c r="G266" s="22"/>
      <c r="H266" s="22"/>
      <c r="I266" s="22">
        <v>1021</v>
      </c>
      <c r="J266" s="22"/>
      <c r="K266" s="24"/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2660</v>
      </c>
      <c r="E267" s="23">
        <f t="shared" si="59"/>
        <v>2636</v>
      </c>
      <c r="F267" s="22"/>
      <c r="G267" s="22"/>
      <c r="H267" s="22"/>
      <c r="I267" s="22">
        <v>2636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>
        <v>600</v>
      </c>
      <c r="E268" s="23">
        <f t="shared" si="59"/>
        <v>558</v>
      </c>
      <c r="F268" s="22"/>
      <c r="G268" s="22"/>
      <c r="H268" s="22"/>
      <c r="I268" s="22">
        <v>558</v>
      </c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2</v>
      </c>
      <c r="E269" s="23">
        <f t="shared" si="59"/>
        <v>2</v>
      </c>
      <c r="F269" s="22"/>
      <c r="G269" s="22"/>
      <c r="H269" s="22"/>
      <c r="I269" s="22"/>
      <c r="J269" s="22"/>
      <c r="K269" s="24">
        <v>2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120</v>
      </c>
      <c r="E270" s="20">
        <f t="shared" si="59"/>
        <v>90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90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120</v>
      </c>
      <c r="E271" s="23">
        <f t="shared" si="59"/>
        <v>90</v>
      </c>
      <c r="F271" s="22"/>
      <c r="G271" s="22"/>
      <c r="H271" s="22"/>
      <c r="I271" s="22">
        <v>90</v>
      </c>
      <c r="J271" s="22"/>
      <c r="K271" s="24"/>
    </row>
    <row r="272" spans="1:11" ht="17.25" customHeight="1">
      <c r="A272" s="156">
        <v>5207</v>
      </c>
      <c r="B272" s="140">
        <v>422200</v>
      </c>
      <c r="C272" s="149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6384</v>
      </c>
      <c r="E276" s="20">
        <f t="shared" si="59"/>
        <v>6065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5325</v>
      </c>
      <c r="J276" s="20">
        <f t="shared" si="74"/>
        <v>213</v>
      </c>
      <c r="K276" s="21">
        <f t="shared" si="74"/>
        <v>527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3000</v>
      </c>
      <c r="E278" s="23">
        <f t="shared" si="59"/>
        <v>2993</v>
      </c>
      <c r="F278" s="22"/>
      <c r="G278" s="22"/>
      <c r="H278" s="22"/>
      <c r="I278" s="22">
        <v>2993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2020</v>
      </c>
      <c r="E279" s="23">
        <f t="shared" si="59"/>
        <v>1718</v>
      </c>
      <c r="F279" s="22"/>
      <c r="G279" s="22"/>
      <c r="H279" s="22"/>
      <c r="I279" s="22">
        <v>1718</v>
      </c>
      <c r="J279" s="22"/>
      <c r="K279" s="24"/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60</v>
      </c>
      <c r="E280" s="23">
        <f t="shared" si="59"/>
        <v>58</v>
      </c>
      <c r="F280" s="22"/>
      <c r="G280" s="22"/>
      <c r="H280" s="22"/>
      <c r="I280" s="22">
        <v>58</v>
      </c>
      <c r="J280" s="22"/>
      <c r="K280" s="24"/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1064</v>
      </c>
      <c r="E281" s="23">
        <f t="shared" si="59"/>
        <v>1062</v>
      </c>
      <c r="F281" s="22"/>
      <c r="G281" s="22"/>
      <c r="H281" s="22"/>
      <c r="I281" s="22">
        <v>484</v>
      </c>
      <c r="J281" s="22">
        <v>81</v>
      </c>
      <c r="K281" s="24">
        <v>497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92</v>
      </c>
      <c r="E283" s="23">
        <f t="shared" si="59"/>
        <v>88</v>
      </c>
      <c r="F283" s="22"/>
      <c r="G283" s="22"/>
      <c r="H283" s="22"/>
      <c r="I283" s="22">
        <v>72</v>
      </c>
      <c r="J283" s="22">
        <v>12</v>
      </c>
      <c r="K283" s="24">
        <v>4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148</v>
      </c>
      <c r="E288" s="23">
        <f t="shared" si="59"/>
        <v>146</v>
      </c>
      <c r="F288" s="22"/>
      <c r="G288" s="22"/>
      <c r="H288" s="22"/>
      <c r="I288" s="22"/>
      <c r="J288" s="22">
        <v>120</v>
      </c>
      <c r="K288" s="24">
        <v>26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915</v>
      </c>
      <c r="E289" s="20">
        <f t="shared" si="59"/>
        <v>773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773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915</v>
      </c>
      <c r="E292" s="23">
        <f t="shared" si="59"/>
        <v>773</v>
      </c>
      <c r="F292" s="22"/>
      <c r="G292" s="22"/>
      <c r="H292" s="22"/>
      <c r="I292" s="22">
        <v>773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8381</v>
      </c>
      <c r="E297" s="20">
        <f t="shared" si="59"/>
        <v>6820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6804</v>
      </c>
      <c r="J297" s="20">
        <f t="shared" si="76"/>
        <v>16</v>
      </c>
      <c r="K297" s="21">
        <f t="shared" si="76"/>
        <v>0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1016</v>
      </c>
      <c r="E298" s="23">
        <f t="shared" si="59"/>
        <v>756</v>
      </c>
      <c r="F298" s="22"/>
      <c r="G298" s="22"/>
      <c r="H298" s="22"/>
      <c r="I298" s="22">
        <v>740</v>
      </c>
      <c r="J298" s="22">
        <v>16</v>
      </c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7365</v>
      </c>
      <c r="E299" s="23">
        <f t="shared" si="59"/>
        <v>6064</v>
      </c>
      <c r="F299" s="22"/>
      <c r="G299" s="22"/>
      <c r="H299" s="22"/>
      <c r="I299" s="22">
        <v>6064</v>
      </c>
      <c r="J299" s="22"/>
      <c r="K299" s="24"/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277800</v>
      </c>
      <c r="E300" s="20">
        <f t="shared" si="59"/>
        <v>248431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248082</v>
      </c>
      <c r="J300" s="20">
        <f t="shared" si="77"/>
        <v>12</v>
      </c>
      <c r="K300" s="21">
        <f t="shared" si="77"/>
        <v>337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3510</v>
      </c>
      <c r="E301" s="23">
        <f t="shared" si="59"/>
        <v>3356</v>
      </c>
      <c r="F301" s="22"/>
      <c r="G301" s="22"/>
      <c r="H301" s="22"/>
      <c r="I301" s="22">
        <v>3351</v>
      </c>
      <c r="J301" s="22">
        <v>5</v>
      </c>
      <c r="K301" s="24"/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170</v>
      </c>
      <c r="E303" s="23">
        <f t="shared" si="59"/>
        <v>138</v>
      </c>
      <c r="F303" s="22"/>
      <c r="G303" s="22"/>
      <c r="H303" s="22"/>
      <c r="I303" s="22">
        <v>138</v>
      </c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5735</v>
      </c>
      <c r="E304" s="23">
        <f t="shared" si="59"/>
        <v>5086</v>
      </c>
      <c r="F304" s="54"/>
      <c r="G304" s="54"/>
      <c r="H304" s="54"/>
      <c r="I304" s="54">
        <v>5086</v>
      </c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246360</v>
      </c>
      <c r="E307" s="23">
        <f t="shared" si="78"/>
        <v>223281</v>
      </c>
      <c r="F307" s="22"/>
      <c r="G307" s="22"/>
      <c r="H307" s="22"/>
      <c r="I307" s="22">
        <v>222944</v>
      </c>
      <c r="J307" s="22"/>
      <c r="K307" s="24">
        <v>337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11264</v>
      </c>
      <c r="E308" s="23">
        <f t="shared" si="78"/>
        <v>9499</v>
      </c>
      <c r="F308" s="22"/>
      <c r="G308" s="22"/>
      <c r="H308" s="22"/>
      <c r="I308" s="22">
        <v>9499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10761</v>
      </c>
      <c r="E309" s="23">
        <f t="shared" si="78"/>
        <v>7071</v>
      </c>
      <c r="F309" s="22"/>
      <c r="G309" s="22"/>
      <c r="H309" s="22"/>
      <c r="I309" s="22">
        <v>7064</v>
      </c>
      <c r="J309" s="22">
        <v>7</v>
      </c>
      <c r="K309" s="24"/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225</v>
      </c>
      <c r="E310" s="20">
        <f t="shared" si="78"/>
        <v>217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217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225</v>
      </c>
      <c r="E311" s="20">
        <f t="shared" si="78"/>
        <v>217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217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45</v>
      </c>
      <c r="E312" s="23">
        <f t="shared" si="78"/>
        <v>41</v>
      </c>
      <c r="F312" s="22"/>
      <c r="G312" s="22"/>
      <c r="H312" s="22"/>
      <c r="I312" s="22"/>
      <c r="J312" s="22"/>
      <c r="K312" s="24">
        <v>41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180</v>
      </c>
      <c r="E313" s="23">
        <f t="shared" si="78"/>
        <v>176</v>
      </c>
      <c r="F313" s="22"/>
      <c r="G313" s="22"/>
      <c r="H313" s="22"/>
      <c r="I313" s="22"/>
      <c r="J313" s="22"/>
      <c r="K313" s="24">
        <v>176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950</v>
      </c>
      <c r="E329" s="20">
        <f t="shared" si="78"/>
        <v>440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149</v>
      </c>
      <c r="J329" s="20">
        <f t="shared" si="85"/>
        <v>45</v>
      </c>
      <c r="K329" s="21">
        <f t="shared" si="85"/>
        <v>246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950</v>
      </c>
      <c r="E330" s="20">
        <f t="shared" si="78"/>
        <v>440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149</v>
      </c>
      <c r="J330" s="20">
        <f t="shared" si="86"/>
        <v>45</v>
      </c>
      <c r="K330" s="21">
        <f t="shared" si="86"/>
        <v>246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>
        <v>950</v>
      </c>
      <c r="E335" s="23">
        <f t="shared" si="78"/>
        <v>440</v>
      </c>
      <c r="F335" s="22"/>
      <c r="G335" s="22"/>
      <c r="H335" s="22"/>
      <c r="I335" s="22">
        <v>149</v>
      </c>
      <c r="J335" s="22">
        <v>45</v>
      </c>
      <c r="K335" s="24">
        <v>246</v>
      </c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4275</v>
      </c>
      <c r="E370" s="20">
        <f t="shared" si="78"/>
        <v>4275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4275</v>
      </c>
      <c r="J370" s="20">
        <f t="shared" si="95"/>
        <v>0</v>
      </c>
      <c r="K370" s="21">
        <f t="shared" si="95"/>
        <v>0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4275</v>
      </c>
      <c r="E387" s="20">
        <f t="shared" si="98"/>
        <v>4275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4275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4275</v>
      </c>
      <c r="E388" s="23">
        <f t="shared" si="98"/>
        <v>4275</v>
      </c>
      <c r="F388" s="22"/>
      <c r="G388" s="22"/>
      <c r="H388" s="22"/>
      <c r="I388" s="22">
        <v>4275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2468</v>
      </c>
      <c r="E409" s="20">
        <f t="shared" si="98"/>
        <v>2454</v>
      </c>
      <c r="F409" s="20">
        <f aca="true" t="shared" si="105" ref="F409:K409">F410+F413+F417+F419+F422+F428</f>
        <v>968</v>
      </c>
      <c r="G409" s="20">
        <f t="shared" si="105"/>
        <v>0</v>
      </c>
      <c r="H409" s="20">
        <f t="shared" si="105"/>
        <v>0</v>
      </c>
      <c r="I409" s="20">
        <f t="shared" si="105"/>
        <v>321</v>
      </c>
      <c r="J409" s="20">
        <f t="shared" si="105"/>
        <v>479</v>
      </c>
      <c r="K409" s="21">
        <f t="shared" si="105"/>
        <v>686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2468</v>
      </c>
      <c r="E413" s="20">
        <f t="shared" si="98"/>
        <v>2454</v>
      </c>
      <c r="F413" s="20">
        <f aca="true" t="shared" si="107" ref="F413:K413">SUM(F414:F416)</f>
        <v>968</v>
      </c>
      <c r="G413" s="20">
        <f t="shared" si="107"/>
        <v>0</v>
      </c>
      <c r="H413" s="20">
        <f t="shared" si="107"/>
        <v>0</v>
      </c>
      <c r="I413" s="20">
        <f t="shared" si="107"/>
        <v>321</v>
      </c>
      <c r="J413" s="20">
        <f t="shared" si="107"/>
        <v>479</v>
      </c>
      <c r="K413" s="21">
        <f t="shared" si="107"/>
        <v>686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1018</v>
      </c>
      <c r="E414" s="23">
        <f t="shared" si="98"/>
        <v>1017</v>
      </c>
      <c r="F414" s="22">
        <v>968</v>
      </c>
      <c r="G414" s="22"/>
      <c r="H414" s="22"/>
      <c r="I414" s="22">
        <v>44</v>
      </c>
      <c r="J414" s="22">
        <v>5</v>
      </c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50</v>
      </c>
      <c r="E415" s="23">
        <f t="shared" si="98"/>
        <v>49</v>
      </c>
      <c r="F415" s="22"/>
      <c r="G415" s="22"/>
      <c r="H415" s="22"/>
      <c r="I415" s="22"/>
      <c r="J415" s="22">
        <v>10</v>
      </c>
      <c r="K415" s="24">
        <v>39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>
        <v>1400</v>
      </c>
      <c r="E416" s="23">
        <f t="shared" si="98"/>
        <v>1388</v>
      </c>
      <c r="F416" s="22"/>
      <c r="G416" s="22"/>
      <c r="H416" s="22"/>
      <c r="I416" s="22">
        <v>277</v>
      </c>
      <c r="J416" s="22">
        <v>464</v>
      </c>
      <c r="K416" s="24">
        <v>647</v>
      </c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/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26800</v>
      </c>
      <c r="E430" s="20">
        <f t="shared" si="98"/>
        <v>26800</v>
      </c>
      <c r="F430" s="20">
        <f aca="true" t="shared" si="112" ref="F430:K430">F431+F453+F466+F469+F477</f>
        <v>24324</v>
      </c>
      <c r="G430" s="20">
        <f t="shared" si="112"/>
        <v>0</v>
      </c>
      <c r="H430" s="20">
        <f t="shared" si="112"/>
        <v>1970</v>
      </c>
      <c r="I430" s="20">
        <f t="shared" si="112"/>
        <v>0</v>
      </c>
      <c r="J430" s="20">
        <f t="shared" si="112"/>
        <v>460</v>
      </c>
      <c r="K430" s="21">
        <f t="shared" si="112"/>
        <v>46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26800</v>
      </c>
      <c r="E431" s="20">
        <f t="shared" si="98"/>
        <v>26800</v>
      </c>
      <c r="F431" s="20">
        <f aca="true" t="shared" si="113" ref="F431:K431">F432+F437+F447+F449+F451</f>
        <v>24324</v>
      </c>
      <c r="G431" s="20">
        <f t="shared" si="113"/>
        <v>0</v>
      </c>
      <c r="H431" s="20">
        <f t="shared" si="113"/>
        <v>1970</v>
      </c>
      <c r="I431" s="20">
        <f t="shared" si="113"/>
        <v>0</v>
      </c>
      <c r="J431" s="20">
        <f t="shared" si="113"/>
        <v>460</v>
      </c>
      <c r="K431" s="21">
        <f t="shared" si="113"/>
        <v>46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6262</v>
      </c>
      <c r="E432" s="20">
        <f t="shared" si="98"/>
        <v>6262</v>
      </c>
      <c r="F432" s="20">
        <f aca="true" t="shared" si="114" ref="F432:K432">SUM(F433:F436)</f>
        <v>4249</v>
      </c>
      <c r="G432" s="20">
        <f t="shared" si="114"/>
        <v>0</v>
      </c>
      <c r="H432" s="20">
        <f t="shared" si="114"/>
        <v>1970</v>
      </c>
      <c r="I432" s="20">
        <f t="shared" si="114"/>
        <v>0</v>
      </c>
      <c r="J432" s="20">
        <f t="shared" si="114"/>
        <v>43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4292</v>
      </c>
      <c r="E435" s="23">
        <f t="shared" si="98"/>
        <v>4292</v>
      </c>
      <c r="F435" s="22">
        <v>4249</v>
      </c>
      <c r="G435" s="22"/>
      <c r="H435" s="22"/>
      <c r="I435" s="22"/>
      <c r="J435" s="22">
        <v>43</v>
      </c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>
        <v>1970</v>
      </c>
      <c r="E436" s="23">
        <f t="shared" si="98"/>
        <v>1970</v>
      </c>
      <c r="F436" s="22"/>
      <c r="G436" s="22"/>
      <c r="H436" s="22">
        <v>1970</v>
      </c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20538</v>
      </c>
      <c r="E437" s="20">
        <f t="shared" si="98"/>
        <v>20538</v>
      </c>
      <c r="F437" s="20">
        <f aca="true" t="shared" si="115" ref="F437:K437">SUM(F438:F446)</f>
        <v>20075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417</v>
      </c>
      <c r="K437" s="21">
        <f t="shared" si="115"/>
        <v>46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8</v>
      </c>
      <c r="E439" s="23">
        <f t="shared" si="98"/>
        <v>8</v>
      </c>
      <c r="F439" s="22"/>
      <c r="G439" s="22"/>
      <c r="H439" s="22"/>
      <c r="I439" s="22"/>
      <c r="J439" s="22"/>
      <c r="K439" s="24">
        <v>8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20530</v>
      </c>
      <c r="E442" s="23">
        <f t="shared" si="98"/>
        <v>20530</v>
      </c>
      <c r="F442" s="22">
        <v>20075</v>
      </c>
      <c r="G442" s="22"/>
      <c r="H442" s="22"/>
      <c r="I442" s="22"/>
      <c r="J442" s="22">
        <v>417</v>
      </c>
      <c r="K442" s="24">
        <v>38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999022</v>
      </c>
      <c r="E536" s="30">
        <f t="shared" si="139"/>
        <v>937058</v>
      </c>
      <c r="F536" s="30">
        <f aca="true" t="shared" si="141" ref="F536:K536">F233+F480</f>
        <v>25292</v>
      </c>
      <c r="G536" s="30">
        <f t="shared" si="141"/>
        <v>0</v>
      </c>
      <c r="H536" s="30">
        <f t="shared" si="141"/>
        <v>1970</v>
      </c>
      <c r="I536" s="30">
        <f t="shared" si="141"/>
        <v>897676</v>
      </c>
      <c r="J536" s="30">
        <f t="shared" si="141"/>
        <v>1494</v>
      </c>
      <c r="K536" s="31">
        <f t="shared" si="141"/>
        <v>10626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999022</v>
      </c>
      <c r="E544" s="20">
        <f>SUM(F544:K544)</f>
        <v>937498</v>
      </c>
      <c r="F544" s="20">
        <f aca="true" t="shared" si="142" ref="F544:K544">F22</f>
        <v>25335</v>
      </c>
      <c r="G544" s="20">
        <f t="shared" si="142"/>
        <v>0</v>
      </c>
      <c r="H544" s="20">
        <f t="shared" si="142"/>
        <v>1970</v>
      </c>
      <c r="I544" s="20">
        <f t="shared" si="142"/>
        <v>898243</v>
      </c>
      <c r="J544" s="20">
        <f t="shared" si="142"/>
        <v>2146</v>
      </c>
      <c r="K544" s="21">
        <f t="shared" si="142"/>
        <v>9804</v>
      </c>
    </row>
    <row r="545" spans="1:11" ht="25.5">
      <c r="A545" s="135">
        <v>5437</v>
      </c>
      <c r="B545" s="15"/>
      <c r="C545" s="148" t="s">
        <v>898</v>
      </c>
      <c r="D545" s="20">
        <f>D233</f>
        <v>999022</v>
      </c>
      <c r="E545" s="20">
        <f>SUM(F545:K545)</f>
        <v>937058</v>
      </c>
      <c r="F545" s="20">
        <f aca="true" t="shared" si="143" ref="F545:K545">F233</f>
        <v>25292</v>
      </c>
      <c r="G545" s="20">
        <f t="shared" si="143"/>
        <v>0</v>
      </c>
      <c r="H545" s="20">
        <f t="shared" si="143"/>
        <v>1970</v>
      </c>
      <c r="I545" s="20">
        <f t="shared" si="143"/>
        <v>897676</v>
      </c>
      <c r="J545" s="20">
        <f t="shared" si="143"/>
        <v>1494</v>
      </c>
      <c r="K545" s="21">
        <f t="shared" si="143"/>
        <v>10626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440</v>
      </c>
      <c r="F546" s="23">
        <f aca="true" t="shared" si="144" ref="F546:K546">IF((F544-F545)&gt;0,F544-F545,0)</f>
        <v>43</v>
      </c>
      <c r="G546" s="23">
        <f t="shared" si="144"/>
        <v>0</v>
      </c>
      <c r="H546" s="23">
        <f t="shared" si="144"/>
        <v>0</v>
      </c>
      <c r="I546" s="23">
        <f t="shared" si="144"/>
        <v>567</v>
      </c>
      <c r="J546" s="23">
        <f t="shared" si="144"/>
        <v>652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822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440</v>
      </c>
      <c r="F552" s="20">
        <f t="shared" si="150"/>
        <v>43</v>
      </c>
      <c r="G552" s="20">
        <f t="shared" si="150"/>
        <v>0</v>
      </c>
      <c r="H552" s="20">
        <f t="shared" si="150"/>
        <v>0</v>
      </c>
      <c r="I552" s="20">
        <f t="shared" si="150"/>
        <v>567</v>
      </c>
      <c r="J552" s="20">
        <f t="shared" si="150"/>
        <v>652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822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8">
      <selection activeCell="F42" sqref="F42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1817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10 СМЕДЕРЕВО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00210002 ОБ С ПАЛАНКА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1818</v>
      </c>
      <c r="E8" s="435" t="s">
        <v>1819</v>
      </c>
      <c r="F8" s="436" t="s">
        <v>1820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43065</v>
      </c>
      <c r="E13" s="446">
        <f>SUM(E14:E18)</f>
        <v>6083</v>
      </c>
      <c r="F13" s="447">
        <f>SUM(F14:F18)</f>
        <v>36982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27112</v>
      </c>
      <c r="E14" s="453">
        <v>2736</v>
      </c>
      <c r="F14" s="454">
        <v>24376</v>
      </c>
    </row>
    <row r="15" spans="1:6" s="455" customFormat="1" ht="20.25" customHeight="1">
      <c r="A15" s="449" t="s">
        <v>207</v>
      </c>
      <c r="B15" s="450"/>
      <c r="C15" s="451" t="s">
        <v>1823</v>
      </c>
      <c r="D15" s="452">
        <f aca="true" t="shared" si="0" ref="D15:D41">E15+F15</f>
        <v>3002</v>
      </c>
      <c r="E15" s="453">
        <v>932</v>
      </c>
      <c r="F15" s="456">
        <v>2070</v>
      </c>
    </row>
    <row r="16" spans="1:6" s="455" customFormat="1" ht="27.75" customHeight="1">
      <c r="A16" s="449" t="s">
        <v>208</v>
      </c>
      <c r="B16" s="450"/>
      <c r="C16" s="451" t="s">
        <v>1824</v>
      </c>
      <c r="D16" s="452">
        <f t="shared" si="0"/>
        <v>1044</v>
      </c>
      <c r="E16" s="453">
        <v>135</v>
      </c>
      <c r="F16" s="456">
        <v>909</v>
      </c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10288</v>
      </c>
      <c r="E17" s="453">
        <v>1723</v>
      </c>
      <c r="F17" s="456">
        <v>8565</v>
      </c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1619</v>
      </c>
      <c r="E18" s="453">
        <v>557</v>
      </c>
      <c r="F18" s="456">
        <v>1062</v>
      </c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2196</v>
      </c>
      <c r="E19" s="458">
        <v>1511</v>
      </c>
      <c r="F19" s="459">
        <v>685</v>
      </c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9297</v>
      </c>
      <c r="E20" s="446">
        <f>SUM(E21:E27)</f>
        <v>1618</v>
      </c>
      <c r="F20" s="447">
        <f>SUM(F21:F27)</f>
        <v>7679</v>
      </c>
    </row>
    <row r="21" spans="1:6" s="455" customFormat="1" ht="25.5">
      <c r="A21" s="449" t="s">
        <v>209</v>
      </c>
      <c r="B21" s="450"/>
      <c r="C21" s="451" t="s">
        <v>1825</v>
      </c>
      <c r="D21" s="452">
        <f t="shared" si="0"/>
        <v>1813</v>
      </c>
      <c r="E21" s="453">
        <v>360</v>
      </c>
      <c r="F21" s="456">
        <v>1453</v>
      </c>
    </row>
    <row r="22" spans="1:6" s="455" customFormat="1" ht="21" customHeight="1">
      <c r="A22" s="449" t="s">
        <v>210</v>
      </c>
      <c r="B22" s="450"/>
      <c r="C22" s="451" t="s">
        <v>1826</v>
      </c>
      <c r="D22" s="452">
        <f t="shared" si="0"/>
        <v>6122</v>
      </c>
      <c r="E22" s="453">
        <v>0</v>
      </c>
      <c r="F22" s="456">
        <v>6122</v>
      </c>
    </row>
    <row r="23" spans="1:6" s="455" customFormat="1" ht="27.75" customHeight="1">
      <c r="A23" s="449" t="s">
        <v>1683</v>
      </c>
      <c r="B23" s="450"/>
      <c r="C23" s="451" t="s">
        <v>1827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1828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1362</v>
      </c>
      <c r="E27" s="453">
        <v>1258</v>
      </c>
      <c r="F27" s="456">
        <v>104</v>
      </c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20493</v>
      </c>
      <c r="E28" s="458">
        <v>16636</v>
      </c>
      <c r="F28" s="459">
        <v>3857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8369</v>
      </c>
      <c r="E29" s="458">
        <v>2430</v>
      </c>
      <c r="F29" s="459">
        <v>5939</v>
      </c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7593</v>
      </c>
      <c r="E30" s="462">
        <v>5353</v>
      </c>
      <c r="F30" s="459">
        <v>2240</v>
      </c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35927</v>
      </c>
      <c r="E31" s="463">
        <f>SUM(E32:E36)</f>
        <v>29911</v>
      </c>
      <c r="F31" s="464">
        <f>SUM(F32:F36)</f>
        <v>6016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31557</v>
      </c>
      <c r="E33" s="453">
        <v>28102</v>
      </c>
      <c r="F33" s="456">
        <v>3455</v>
      </c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399</v>
      </c>
      <c r="E34" s="465">
        <v>22</v>
      </c>
      <c r="F34" s="456">
        <v>377</v>
      </c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3971</v>
      </c>
      <c r="E35" s="465">
        <v>1787</v>
      </c>
      <c r="F35" s="456">
        <v>2184</v>
      </c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8219</v>
      </c>
      <c r="E37" s="463">
        <f>SUM(E38:E40)</f>
        <v>7691</v>
      </c>
      <c r="F37" s="464">
        <f>SUM(F38:F40)</f>
        <v>528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8121</v>
      </c>
      <c r="E38" s="465">
        <v>7634</v>
      </c>
      <c r="F38" s="456">
        <v>487</v>
      </c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98</v>
      </c>
      <c r="E39" s="465">
        <v>57</v>
      </c>
      <c r="F39" s="456">
        <v>41</v>
      </c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0</v>
      </c>
      <c r="E40" s="465"/>
      <c r="F40" s="456"/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33179</v>
      </c>
      <c r="E41" s="462">
        <v>17200</v>
      </c>
      <c r="F41" s="459">
        <v>15979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168338</v>
      </c>
      <c r="E42" s="470">
        <f>+E10+E13+E19+E20+E28+E29+E30+E31+E37+E41</f>
        <v>88433</v>
      </c>
      <c r="F42" s="471">
        <f>+F10+F13+F19+F20+F28+F29+F30+F31+F37+F41</f>
        <v>79905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7">
      <selection activeCell="J21" sqref="J21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1821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10 СМЕДЕРЕВО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00210002 ОБ С ПАЛАНКА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1822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94913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76521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/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/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>
        <v>4521</v>
      </c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13871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1750</v>
      </c>
      <c r="B27" s="643"/>
      <c r="C27" s="643"/>
      <c r="D27" s="508">
        <v>28</v>
      </c>
      <c r="E27" s="508">
        <v>571</v>
      </c>
      <c r="F27" s="509">
        <f>SUM(D27:E27)</f>
        <v>599</v>
      </c>
      <c r="G27" s="510">
        <v>571</v>
      </c>
      <c r="H27" s="426"/>
      <c r="I27" s="426"/>
    </row>
    <row r="28" spans="1:9" ht="22.5" customHeight="1" thickBot="1">
      <c r="A28" s="644" t="s">
        <v>1822</v>
      </c>
      <c r="B28" s="645"/>
      <c r="C28" s="645"/>
      <c r="D28" s="511">
        <v>32</v>
      </c>
      <c r="E28" s="512">
        <v>549</v>
      </c>
      <c r="F28" s="513">
        <f>SUM(D28:E28)</f>
        <v>581</v>
      </c>
      <c r="G28" s="514">
        <v>565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7">
      <selection activeCell="E14" sqref="E14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1751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1832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10 СМЕДЕРЕВО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00210002 ОБ С ПАЛАНКА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1752</v>
      </c>
      <c r="E8" s="531" t="s">
        <v>1822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1753</v>
      </c>
      <c r="E10" s="538">
        <f>E11+E12+E13+E14</f>
        <v>18705</v>
      </c>
    </row>
    <row r="11" spans="1:5" ht="21" customHeight="1">
      <c r="A11" s="539" t="s">
        <v>1754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1755</v>
      </c>
      <c r="B12" s="540"/>
      <c r="C12" s="540" t="s">
        <v>1065</v>
      </c>
      <c r="D12" s="541" t="s">
        <v>1756</v>
      </c>
      <c r="E12" s="542"/>
    </row>
    <row r="13" spans="1:5" ht="21" customHeight="1">
      <c r="A13" s="539" t="s">
        <v>1757</v>
      </c>
      <c r="B13" s="540"/>
      <c r="C13" s="540" t="s">
        <v>1069</v>
      </c>
      <c r="D13" s="541" t="s">
        <v>1758</v>
      </c>
      <c r="E13" s="542">
        <v>2855</v>
      </c>
    </row>
    <row r="14" spans="1:5" ht="21" customHeight="1">
      <c r="A14" s="539" t="s">
        <v>1759</v>
      </c>
      <c r="B14" s="540"/>
      <c r="C14" s="540" t="s">
        <v>1071</v>
      </c>
      <c r="D14" s="541" t="s">
        <v>1831</v>
      </c>
      <c r="E14" s="543">
        <f>SUM(E15:E17)+E41</f>
        <v>15850</v>
      </c>
    </row>
    <row r="15" spans="1:5" ht="21" customHeight="1">
      <c r="A15" s="544">
        <v>1</v>
      </c>
      <c r="B15" s="489"/>
      <c r="C15" s="489" t="s">
        <v>1760</v>
      </c>
      <c r="D15" s="521" t="s">
        <v>1761</v>
      </c>
      <c r="E15" s="545">
        <v>1282</v>
      </c>
    </row>
    <row r="16" spans="1:5" ht="21" customHeight="1">
      <c r="A16" s="544">
        <v>2</v>
      </c>
      <c r="B16" s="489"/>
      <c r="C16" s="489" t="s">
        <v>1762</v>
      </c>
      <c r="D16" s="546" t="s">
        <v>1763</v>
      </c>
      <c r="E16" s="545">
        <v>2454</v>
      </c>
    </row>
    <row r="17" spans="1:5" ht="21" customHeight="1">
      <c r="A17" s="544">
        <v>3</v>
      </c>
      <c r="B17" s="489"/>
      <c r="C17" s="489" t="s">
        <v>1764</v>
      </c>
      <c r="D17" s="521" t="s">
        <v>1765</v>
      </c>
      <c r="E17" s="547">
        <f>E18+E19+E39+E40</f>
        <v>12114</v>
      </c>
    </row>
    <row r="18" spans="1:5" ht="21" customHeight="1">
      <c r="A18" s="544" t="s">
        <v>1766</v>
      </c>
      <c r="B18" s="489"/>
      <c r="C18" s="489" t="s">
        <v>1767</v>
      </c>
      <c r="D18" s="521" t="s">
        <v>98</v>
      </c>
      <c r="E18" s="548">
        <v>536</v>
      </c>
    </row>
    <row r="19" spans="1:5" ht="21" customHeight="1">
      <c r="A19" s="544" t="s">
        <v>1768</v>
      </c>
      <c r="B19" s="489"/>
      <c r="C19" s="489" t="s">
        <v>1769</v>
      </c>
      <c r="D19" s="521" t="s">
        <v>1770</v>
      </c>
      <c r="E19" s="547">
        <f>E20+E28+E29+E37+E38</f>
        <v>11386</v>
      </c>
    </row>
    <row r="20" spans="1:5" ht="21" customHeight="1">
      <c r="A20" s="544" t="s">
        <v>1771</v>
      </c>
      <c r="B20" s="489"/>
      <c r="C20" s="489"/>
      <c r="D20" s="521" t="s">
        <v>1772</v>
      </c>
      <c r="E20" s="547">
        <f>SUM(E21:E27)</f>
        <v>7359</v>
      </c>
    </row>
    <row r="21" spans="1:5" ht="21" customHeight="1">
      <c r="A21" s="549" t="s">
        <v>1773</v>
      </c>
      <c r="B21" s="489"/>
      <c r="C21" s="489"/>
      <c r="D21" s="521" t="s">
        <v>1774</v>
      </c>
      <c r="E21" s="545">
        <v>5265</v>
      </c>
    </row>
    <row r="22" spans="1:5" ht="21" customHeight="1">
      <c r="A22" s="549" t="s">
        <v>1775</v>
      </c>
      <c r="B22" s="489"/>
      <c r="C22" s="489"/>
      <c r="D22" s="521" t="s">
        <v>1776</v>
      </c>
      <c r="E22" s="545">
        <v>134</v>
      </c>
    </row>
    <row r="23" spans="1:5" ht="21" customHeight="1">
      <c r="A23" s="549" t="s">
        <v>1777</v>
      </c>
      <c r="B23" s="489"/>
      <c r="C23" s="489"/>
      <c r="D23" s="521" t="s">
        <v>1778</v>
      </c>
      <c r="E23" s="545">
        <v>251</v>
      </c>
    </row>
    <row r="24" spans="1:5" ht="21" customHeight="1">
      <c r="A24" s="549" t="s">
        <v>1779</v>
      </c>
      <c r="B24" s="489"/>
      <c r="C24" s="489"/>
      <c r="D24" s="521" t="s">
        <v>1780</v>
      </c>
      <c r="E24" s="545">
        <v>461</v>
      </c>
    </row>
    <row r="25" spans="1:5" ht="21" customHeight="1">
      <c r="A25" s="549" t="s">
        <v>1781</v>
      </c>
      <c r="B25" s="489"/>
      <c r="C25" s="489"/>
      <c r="D25" s="521" t="s">
        <v>1782</v>
      </c>
      <c r="E25" s="545">
        <v>1179</v>
      </c>
    </row>
    <row r="26" spans="1:5" ht="21" customHeight="1">
      <c r="A26" s="549" t="s">
        <v>1783</v>
      </c>
      <c r="B26" s="489"/>
      <c r="C26" s="489"/>
      <c r="D26" s="521" t="s">
        <v>1784</v>
      </c>
      <c r="E26" s="545"/>
    </row>
    <row r="27" spans="1:5" ht="21" customHeight="1">
      <c r="A27" s="549" t="s">
        <v>1785</v>
      </c>
      <c r="B27" s="489"/>
      <c r="C27" s="489"/>
      <c r="D27" s="521" t="s">
        <v>1786</v>
      </c>
      <c r="E27" s="545">
        <v>69</v>
      </c>
    </row>
    <row r="28" spans="1:5" ht="21" customHeight="1">
      <c r="A28" s="544" t="s">
        <v>1787</v>
      </c>
      <c r="B28" s="489"/>
      <c r="C28" s="489"/>
      <c r="D28" s="521" t="s">
        <v>1788</v>
      </c>
      <c r="E28" s="545"/>
    </row>
    <row r="29" spans="1:5" ht="21" customHeight="1">
      <c r="A29" s="544" t="s">
        <v>1789</v>
      </c>
      <c r="B29" s="489"/>
      <c r="C29" s="489"/>
      <c r="D29" s="521" t="s">
        <v>1790</v>
      </c>
      <c r="E29" s="547">
        <f>SUM(E30:E36)</f>
        <v>0</v>
      </c>
    </row>
    <row r="30" spans="1:5" ht="21" customHeight="1">
      <c r="A30" s="549" t="s">
        <v>1791</v>
      </c>
      <c r="B30" s="489"/>
      <c r="C30" s="489"/>
      <c r="D30" s="521" t="s">
        <v>1792</v>
      </c>
      <c r="E30" s="545"/>
    </row>
    <row r="31" spans="1:5" ht="21" customHeight="1">
      <c r="A31" s="549" t="s">
        <v>1793</v>
      </c>
      <c r="B31" s="489"/>
      <c r="C31" s="489"/>
      <c r="D31" s="521" t="s">
        <v>1794</v>
      </c>
      <c r="E31" s="545"/>
    </row>
    <row r="32" spans="1:5" ht="28.5" customHeight="1">
      <c r="A32" s="549" t="s">
        <v>1795</v>
      </c>
      <c r="B32" s="489"/>
      <c r="C32" s="489"/>
      <c r="D32" s="521" t="s">
        <v>1796</v>
      </c>
      <c r="E32" s="545"/>
    </row>
    <row r="33" spans="1:5" ht="21" customHeight="1">
      <c r="A33" s="549" t="s">
        <v>1797</v>
      </c>
      <c r="B33" s="489"/>
      <c r="C33" s="489"/>
      <c r="D33" s="521" t="s">
        <v>1798</v>
      </c>
      <c r="E33" s="545"/>
    </row>
    <row r="34" spans="1:5" ht="21" customHeight="1">
      <c r="A34" s="549" t="s">
        <v>1799</v>
      </c>
      <c r="B34" s="489"/>
      <c r="C34" s="489"/>
      <c r="D34" s="521" t="s">
        <v>1800</v>
      </c>
      <c r="E34" s="545"/>
    </row>
    <row r="35" spans="1:5" ht="21" customHeight="1">
      <c r="A35" s="549" t="s">
        <v>1801</v>
      </c>
      <c r="B35" s="489"/>
      <c r="C35" s="489"/>
      <c r="D35" s="521" t="s">
        <v>1802</v>
      </c>
      <c r="E35" s="545"/>
    </row>
    <row r="36" spans="1:5" ht="21" customHeight="1">
      <c r="A36" s="549" t="s">
        <v>1803</v>
      </c>
      <c r="B36" s="489"/>
      <c r="C36" s="489"/>
      <c r="D36" s="521" t="s">
        <v>1804</v>
      </c>
      <c r="E36" s="545"/>
    </row>
    <row r="37" spans="1:5" ht="25.5" customHeight="1">
      <c r="A37" s="544" t="s">
        <v>1805</v>
      </c>
      <c r="B37" s="489"/>
      <c r="C37" s="489"/>
      <c r="D37" s="521" t="s">
        <v>1806</v>
      </c>
      <c r="E37" s="545">
        <v>1800</v>
      </c>
    </row>
    <row r="38" spans="1:5" ht="21" customHeight="1">
      <c r="A38" s="544" t="s">
        <v>1807</v>
      </c>
      <c r="B38" s="489"/>
      <c r="C38" s="489"/>
      <c r="D38" s="521" t="s">
        <v>1808</v>
      </c>
      <c r="E38" s="545">
        <v>2227</v>
      </c>
    </row>
    <row r="39" spans="1:5" ht="21" customHeight="1">
      <c r="A39" s="544" t="s">
        <v>1809</v>
      </c>
      <c r="B39" s="489"/>
      <c r="C39" s="489" t="s">
        <v>1810</v>
      </c>
      <c r="D39" s="521" t="s">
        <v>1811</v>
      </c>
      <c r="E39" s="545">
        <v>192</v>
      </c>
    </row>
    <row r="40" spans="1:5" ht="21" customHeight="1">
      <c r="A40" s="551" t="s">
        <v>1812</v>
      </c>
      <c r="B40" s="552"/>
      <c r="C40" s="551"/>
      <c r="D40" s="553" t="s">
        <v>1813</v>
      </c>
      <c r="E40" s="545"/>
    </row>
    <row r="41" spans="1:5" ht="21" customHeight="1">
      <c r="A41" s="551" t="s">
        <v>205</v>
      </c>
      <c r="B41" s="552"/>
      <c r="C41" s="551" t="s">
        <v>1829</v>
      </c>
      <c r="D41" s="553" t="s">
        <v>1830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Danijela</dc:creator>
  <cp:keywords/>
  <dc:description/>
  <cp:lastModifiedBy>Zlatan</cp:lastModifiedBy>
  <cp:lastPrinted>2019-03-06T13:25:15Z</cp:lastPrinted>
  <dcterms:created xsi:type="dcterms:W3CDTF">2002-07-23T06:43:57Z</dcterms:created>
  <dcterms:modified xsi:type="dcterms:W3CDTF">2019-03-29T06:25:15Z</dcterms:modified>
  <cp:category/>
  <cp:version/>
  <cp:contentType/>
  <cp:contentStatus/>
</cp:coreProperties>
</file>